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earch\postdoc-Nancy\Cours\M2_Cours-TD RMG\2023-2024\TD\Data et documents TD\"/>
    </mc:Choice>
  </mc:AlternateContent>
  <bookViews>
    <workbookView xWindow="20370" yWindow="-120" windowWidth="29040" windowHeight="15840" activeTab="1"/>
  </bookViews>
  <sheets>
    <sheet name="Help" sheetId="2" r:id="rId1"/>
    <sheet name="Graphs divers" sheetId="5" r:id="rId2"/>
    <sheet name="Masses molaires" sheetId="4" r:id="rId3"/>
    <sheet name="Palme and Oneil2014" sheetId="1" r:id="rId4"/>
    <sheet name="Continental Crust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7" i="2" l="1"/>
  <c r="Y27" i="2" s="1"/>
  <c r="AI27" i="2" s="1"/>
  <c r="P27" i="2"/>
  <c r="Z27" i="2" s="1"/>
  <c r="AJ27" i="2" s="1"/>
  <c r="Q27" i="2"/>
  <c r="AA27" i="2" s="1"/>
  <c r="R27" i="2"/>
  <c r="AB27" i="2" s="1"/>
  <c r="AL27" i="2" s="1"/>
  <c r="S27" i="2"/>
  <c r="AC27" i="2" s="1"/>
  <c r="AM27" i="2" s="1"/>
  <c r="T27" i="2"/>
  <c r="AD27" i="2" s="1"/>
  <c r="AN27" i="2" s="1"/>
  <c r="U27" i="2"/>
  <c r="AE27" i="2" s="1"/>
  <c r="AO27" i="2" s="1"/>
  <c r="V27" i="2"/>
  <c r="W27" i="2"/>
  <c r="AG27" i="2" s="1"/>
  <c r="X27" i="2"/>
  <c r="AH27" i="2" s="1"/>
  <c r="ET27" i="2" s="1"/>
  <c r="AZ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O27" i="2"/>
  <c r="CP27" i="2"/>
  <c r="EH27" i="2"/>
  <c r="EI27" i="2"/>
  <c r="EJ27" i="2"/>
  <c r="EK27" i="2"/>
  <c r="EL27" i="2"/>
  <c r="EM27" i="2"/>
  <c r="EN27" i="2"/>
  <c r="EO27" i="2"/>
  <c r="EP27" i="2"/>
  <c r="EQ27" i="2"/>
  <c r="ER27" i="2"/>
  <c r="ES27" i="2"/>
  <c r="EU27" i="2"/>
  <c r="EV27" i="2"/>
  <c r="EW27" i="2"/>
  <c r="EX27" i="2"/>
  <c r="EY27" i="2"/>
  <c r="FA27" i="2"/>
  <c r="FB27" i="2"/>
  <c r="FC27" i="2"/>
  <c r="FD27" i="2"/>
  <c r="FE27" i="2"/>
  <c r="FG27" i="2"/>
  <c r="O20" i="2"/>
  <c r="Y20" i="2" s="1"/>
  <c r="AI20" i="2" s="1"/>
  <c r="P20" i="2"/>
  <c r="Q20" i="2"/>
  <c r="AA20" i="2" s="1"/>
  <c r="AK20" i="2" s="1"/>
  <c r="R20" i="2"/>
  <c r="AB20" i="2" s="1"/>
  <c r="AL20" i="2" s="1"/>
  <c r="S20" i="2"/>
  <c r="AC20" i="2" s="1"/>
  <c r="AM20" i="2" s="1"/>
  <c r="T20" i="2"/>
  <c r="AD20" i="2" s="1"/>
  <c r="AN20" i="2" s="1"/>
  <c r="U20" i="2"/>
  <c r="AE20" i="2" s="1"/>
  <c r="AO20" i="2" s="1"/>
  <c r="V20" i="2"/>
  <c r="AF20" i="2" s="1"/>
  <c r="AP20" i="2" s="1"/>
  <c r="W20" i="2"/>
  <c r="AG20" i="2" s="1"/>
  <c r="AQ20" i="2" s="1"/>
  <c r="X20" i="2"/>
  <c r="AH20" i="2" s="1"/>
  <c r="AZ20" i="2"/>
  <c r="O21" i="2"/>
  <c r="Y21" i="2" s="1"/>
  <c r="AI21" i="2" s="1"/>
  <c r="P21" i="2"/>
  <c r="Q21" i="2"/>
  <c r="AA21" i="2" s="1"/>
  <c r="AK21" i="2" s="1"/>
  <c r="R21" i="2"/>
  <c r="AB21" i="2" s="1"/>
  <c r="AL21" i="2" s="1"/>
  <c r="S21" i="2"/>
  <c r="AC21" i="2" s="1"/>
  <c r="AM21" i="2" s="1"/>
  <c r="T21" i="2"/>
  <c r="AD21" i="2" s="1"/>
  <c r="AN21" i="2" s="1"/>
  <c r="U21" i="2"/>
  <c r="AE21" i="2" s="1"/>
  <c r="AO21" i="2" s="1"/>
  <c r="V21" i="2"/>
  <c r="AF21" i="2" s="1"/>
  <c r="AP21" i="2" s="1"/>
  <c r="W21" i="2"/>
  <c r="AG21" i="2" s="1"/>
  <c r="AQ21" i="2" s="1"/>
  <c r="X21" i="2"/>
  <c r="AH21" i="2" s="1"/>
  <c r="AZ21" i="2"/>
  <c r="O22" i="2"/>
  <c r="Y22" i="2" s="1"/>
  <c r="AI22" i="2" s="1"/>
  <c r="P22" i="2"/>
  <c r="Q22" i="2"/>
  <c r="AA22" i="2" s="1"/>
  <c r="AK22" i="2" s="1"/>
  <c r="R22" i="2"/>
  <c r="AB22" i="2" s="1"/>
  <c r="AL22" i="2" s="1"/>
  <c r="S22" i="2"/>
  <c r="AC22" i="2" s="1"/>
  <c r="AM22" i="2" s="1"/>
  <c r="T22" i="2"/>
  <c r="AD22" i="2" s="1"/>
  <c r="AN22" i="2" s="1"/>
  <c r="U22" i="2"/>
  <c r="AE22" i="2" s="1"/>
  <c r="AO22" i="2" s="1"/>
  <c r="V22" i="2"/>
  <c r="AF22" i="2" s="1"/>
  <c r="AP22" i="2" s="1"/>
  <c r="W22" i="2"/>
  <c r="AG22" i="2" s="1"/>
  <c r="AQ22" i="2" s="1"/>
  <c r="X22" i="2"/>
  <c r="AH22" i="2" s="1"/>
  <c r="AZ22" i="2"/>
  <c r="O23" i="2"/>
  <c r="Y23" i="2" s="1"/>
  <c r="AI23" i="2" s="1"/>
  <c r="P23" i="2"/>
  <c r="Q23" i="2"/>
  <c r="AA23" i="2" s="1"/>
  <c r="AK23" i="2" s="1"/>
  <c r="R23" i="2"/>
  <c r="AB23" i="2" s="1"/>
  <c r="AL23" i="2" s="1"/>
  <c r="S23" i="2"/>
  <c r="AC23" i="2" s="1"/>
  <c r="AM23" i="2" s="1"/>
  <c r="T23" i="2"/>
  <c r="AD23" i="2" s="1"/>
  <c r="AN23" i="2" s="1"/>
  <c r="U23" i="2"/>
  <c r="AE23" i="2" s="1"/>
  <c r="AO23" i="2" s="1"/>
  <c r="V23" i="2"/>
  <c r="AF23" i="2" s="1"/>
  <c r="AP23" i="2" s="1"/>
  <c r="W23" i="2"/>
  <c r="AG23" i="2" s="1"/>
  <c r="AQ23" i="2" s="1"/>
  <c r="X23" i="2"/>
  <c r="AH23" i="2" s="1"/>
  <c r="AZ23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EK25" i="2"/>
  <c r="EQ25" i="2"/>
  <c r="EM25" i="2"/>
  <c r="EN25" i="2"/>
  <c r="EO25" i="2"/>
  <c r="EH25" i="2"/>
  <c r="EH26" i="2"/>
  <c r="EI26" i="2"/>
  <c r="EJ26" i="2"/>
  <c r="EK26" i="2"/>
  <c r="EL26" i="2"/>
  <c r="EM26" i="2"/>
  <c r="EN26" i="2"/>
  <c r="EO26" i="2"/>
  <c r="EP26" i="2"/>
  <c r="EQ26" i="2"/>
  <c r="ER26" i="2"/>
  <c r="ES26" i="2"/>
  <c r="EU26" i="2"/>
  <c r="EV26" i="2"/>
  <c r="EW26" i="2"/>
  <c r="EX26" i="2"/>
  <c r="EY26" i="2"/>
  <c r="FA26" i="2"/>
  <c r="FB26" i="2"/>
  <c r="FC26" i="2"/>
  <c r="FD26" i="2"/>
  <c r="FE26" i="2"/>
  <c r="FF26" i="2"/>
  <c r="FG26" i="2"/>
  <c r="EH28" i="2"/>
  <c r="EI28" i="2"/>
  <c r="EJ28" i="2"/>
  <c r="EK28" i="2"/>
  <c r="EL28" i="2"/>
  <c r="EM28" i="2"/>
  <c r="EN28" i="2"/>
  <c r="EO28" i="2"/>
  <c r="EP28" i="2"/>
  <c r="EQ28" i="2"/>
  <c r="ER28" i="2"/>
  <c r="ES28" i="2"/>
  <c r="EU28" i="2"/>
  <c r="EV28" i="2"/>
  <c r="EW28" i="2"/>
  <c r="EX28" i="2"/>
  <c r="EY28" i="2"/>
  <c r="FA28" i="2"/>
  <c r="FB28" i="2"/>
  <c r="FC28" i="2"/>
  <c r="FD28" i="2"/>
  <c r="FE28" i="2"/>
  <c r="FF28" i="2"/>
  <c r="FG28" i="2"/>
  <c r="EH29" i="2"/>
  <c r="EI29" i="2"/>
  <c r="EJ29" i="2"/>
  <c r="EK29" i="2"/>
  <c r="EL29" i="2"/>
  <c r="EM29" i="2"/>
  <c r="EN29" i="2"/>
  <c r="EO29" i="2"/>
  <c r="EP29" i="2"/>
  <c r="EQ29" i="2"/>
  <c r="ER29" i="2"/>
  <c r="ES29" i="2"/>
  <c r="EU29" i="2"/>
  <c r="EV29" i="2"/>
  <c r="EW29" i="2"/>
  <c r="EX29" i="2"/>
  <c r="EY29" i="2"/>
  <c r="FA29" i="2"/>
  <c r="FB29" i="2"/>
  <c r="FC29" i="2"/>
  <c r="FD29" i="2"/>
  <c r="FE29" i="2"/>
  <c r="FF29" i="2"/>
  <c r="EH31" i="2"/>
  <c r="EI31" i="2"/>
  <c r="EJ31" i="2"/>
  <c r="EK31" i="2"/>
  <c r="EL31" i="2"/>
  <c r="EM31" i="2"/>
  <c r="EN31" i="2"/>
  <c r="EO31" i="2"/>
  <c r="EP31" i="2"/>
  <c r="EQ31" i="2"/>
  <c r="ER31" i="2"/>
  <c r="ES31" i="2"/>
  <c r="EU31" i="2"/>
  <c r="EV31" i="2"/>
  <c r="EW31" i="2"/>
  <c r="EX31" i="2"/>
  <c r="EY31" i="2"/>
  <c r="FA31" i="2"/>
  <c r="FB31" i="2"/>
  <c r="FC31" i="2"/>
  <c r="FD31" i="2"/>
  <c r="FE31" i="2"/>
  <c r="FF31" i="2"/>
  <c r="FG31" i="2"/>
  <c r="EH32" i="2"/>
  <c r="EI32" i="2"/>
  <c r="EJ32" i="2"/>
  <c r="EK32" i="2"/>
  <c r="EL32" i="2"/>
  <c r="EM32" i="2"/>
  <c r="EN32" i="2"/>
  <c r="EO32" i="2"/>
  <c r="EP32" i="2"/>
  <c r="EQ32" i="2"/>
  <c r="ER32" i="2"/>
  <c r="ES32" i="2"/>
  <c r="EU32" i="2"/>
  <c r="EV32" i="2"/>
  <c r="EW32" i="2"/>
  <c r="EX32" i="2"/>
  <c r="EY32" i="2"/>
  <c r="FA32" i="2"/>
  <c r="FB32" i="2"/>
  <c r="FC32" i="2"/>
  <c r="FD32" i="2"/>
  <c r="FE32" i="2"/>
  <c r="FF32" i="2"/>
  <c r="FG32" i="2"/>
  <c r="EH33" i="2"/>
  <c r="EI33" i="2"/>
  <c r="EJ33" i="2"/>
  <c r="EK33" i="2"/>
  <c r="EL33" i="2"/>
  <c r="EM33" i="2"/>
  <c r="EN33" i="2"/>
  <c r="EO33" i="2"/>
  <c r="EP33" i="2"/>
  <c r="EQ33" i="2"/>
  <c r="ER33" i="2"/>
  <c r="ES33" i="2"/>
  <c r="EU33" i="2"/>
  <c r="EV33" i="2"/>
  <c r="EW33" i="2"/>
  <c r="EX33" i="2"/>
  <c r="EY33" i="2"/>
  <c r="FA33" i="2"/>
  <c r="FB33" i="2"/>
  <c r="FC33" i="2"/>
  <c r="FD33" i="2"/>
  <c r="FE33" i="2"/>
  <c r="FF33" i="2"/>
  <c r="FG33" i="2"/>
  <c r="EH34" i="2"/>
  <c r="EI34" i="2"/>
  <c r="EJ34" i="2"/>
  <c r="EK34" i="2"/>
  <c r="EL34" i="2"/>
  <c r="EM34" i="2"/>
  <c r="EN34" i="2"/>
  <c r="EO34" i="2"/>
  <c r="EP34" i="2"/>
  <c r="EQ34" i="2"/>
  <c r="ER34" i="2"/>
  <c r="ES34" i="2"/>
  <c r="EU34" i="2"/>
  <c r="EV34" i="2"/>
  <c r="EW34" i="2"/>
  <c r="EX34" i="2"/>
  <c r="EY34" i="2"/>
  <c r="FA34" i="2"/>
  <c r="FB34" i="2"/>
  <c r="FC34" i="2"/>
  <c r="FD34" i="2"/>
  <c r="FE34" i="2"/>
  <c r="FF34" i="2"/>
  <c r="FG34" i="2"/>
  <c r="EH35" i="2"/>
  <c r="EI35" i="2"/>
  <c r="EJ35" i="2"/>
  <c r="EK35" i="2"/>
  <c r="EL35" i="2"/>
  <c r="EM35" i="2"/>
  <c r="EN35" i="2"/>
  <c r="EO35" i="2"/>
  <c r="EP35" i="2"/>
  <c r="EQ35" i="2"/>
  <c r="ER35" i="2"/>
  <c r="ES35" i="2"/>
  <c r="EU35" i="2"/>
  <c r="EV35" i="2"/>
  <c r="EW35" i="2"/>
  <c r="EX35" i="2"/>
  <c r="EY35" i="2"/>
  <c r="FA35" i="2"/>
  <c r="FB35" i="2"/>
  <c r="FC35" i="2"/>
  <c r="FD35" i="2"/>
  <c r="FE35" i="2"/>
  <c r="FF35" i="2"/>
  <c r="FG35" i="2"/>
  <c r="X5" i="2"/>
  <c r="AH5" i="2" s="1"/>
  <c r="X6" i="2"/>
  <c r="AH6" i="2" s="1"/>
  <c r="X7" i="2"/>
  <c r="AH7" i="2" s="1"/>
  <c r="X8" i="2"/>
  <c r="AH8" i="2" s="1"/>
  <c r="X9" i="2"/>
  <c r="AH9" i="2" s="1"/>
  <c r="X10" i="2"/>
  <c r="AH10" i="2" s="1"/>
  <c r="X11" i="2"/>
  <c r="AH11" i="2" s="1"/>
  <c r="X12" i="2"/>
  <c r="AH12" i="2" s="1"/>
  <c r="X13" i="2"/>
  <c r="AH13" i="2" s="1"/>
  <c r="X14" i="2"/>
  <c r="AH14" i="2" s="1"/>
  <c r="X15" i="2"/>
  <c r="AH15" i="2" s="1"/>
  <c r="X16" i="2"/>
  <c r="AH16" i="2" s="1"/>
  <c r="X25" i="2"/>
  <c r="AH25" i="2" s="1"/>
  <c r="ET25" i="2" s="1"/>
  <c r="X26" i="2"/>
  <c r="AH26" i="2" s="1"/>
  <c r="ET26" i="2" s="1"/>
  <c r="X28" i="2"/>
  <c r="AH28" i="2" s="1"/>
  <c r="ET28" i="2" s="1"/>
  <c r="X29" i="2"/>
  <c r="AH29" i="2" s="1"/>
  <c r="ET29" i="2" s="1"/>
  <c r="X31" i="2"/>
  <c r="AH31" i="2" s="1"/>
  <c r="ET31" i="2" s="1"/>
  <c r="X32" i="2"/>
  <c r="AH32" i="2" s="1"/>
  <c r="ET32" i="2" s="1"/>
  <c r="X33" i="2"/>
  <c r="AH33" i="2" s="1"/>
  <c r="ET33" i="2" s="1"/>
  <c r="X34" i="2"/>
  <c r="AH34" i="2" s="1"/>
  <c r="ET34" i="2" s="1"/>
  <c r="X35" i="2"/>
  <c r="AH35" i="2" s="1"/>
  <c r="ET35" i="2" s="1"/>
  <c r="FG25" i="2"/>
  <c r="FF25" i="2"/>
  <c r="FE25" i="2"/>
  <c r="FD25" i="2"/>
  <c r="FC25" i="2"/>
  <c r="EW25" i="2"/>
  <c r="ES25" i="2"/>
  <c r="FB25" i="2"/>
  <c r="FA25" i="2"/>
  <c r="EX25" i="2"/>
  <c r="EY25" i="2"/>
  <c r="ER25" i="2"/>
  <c r="EV25" i="2"/>
  <c r="EU25" i="2"/>
  <c r="EP25" i="2"/>
  <c r="EL25" i="2"/>
  <c r="EJ25" i="2"/>
  <c r="EI25" i="2"/>
  <c r="CP25" i="2"/>
  <c r="CO26" i="2"/>
  <c r="CO28" i="2"/>
  <c r="CO29" i="2"/>
  <c r="CO31" i="2"/>
  <c r="CO32" i="2"/>
  <c r="CO33" i="2"/>
  <c r="CO34" i="2"/>
  <c r="CO35" i="2"/>
  <c r="CO25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O25" i="2"/>
  <c r="Y25" i="2" s="1"/>
  <c r="AI25" i="2" s="1"/>
  <c r="P25" i="2"/>
  <c r="Z25" i="2" s="1"/>
  <c r="AJ25" i="2" s="1"/>
  <c r="Q25" i="2"/>
  <c r="AA25" i="2" s="1"/>
  <c r="AK25" i="2" s="1"/>
  <c r="R25" i="2"/>
  <c r="AB25" i="2" s="1"/>
  <c r="AL25" i="2" s="1"/>
  <c r="AC25" i="2"/>
  <c r="AM25" i="2" s="1"/>
  <c r="T25" i="2"/>
  <c r="AD25" i="2" s="1"/>
  <c r="AN25" i="2" s="1"/>
  <c r="U25" i="2"/>
  <c r="AE25" i="2" s="1"/>
  <c r="AO25" i="2" s="1"/>
  <c r="V25" i="2"/>
  <c r="W25" i="2"/>
  <c r="AG25" i="2" s="1"/>
  <c r="AQ25" i="2" s="1"/>
  <c r="AZ25" i="2"/>
  <c r="O26" i="2"/>
  <c r="Y26" i="2" s="1"/>
  <c r="AI26" i="2" s="1"/>
  <c r="P26" i="2"/>
  <c r="Q26" i="2"/>
  <c r="AA26" i="2" s="1"/>
  <c r="R26" i="2"/>
  <c r="AB26" i="2" s="1"/>
  <c r="AL26" i="2" s="1"/>
  <c r="T26" i="2"/>
  <c r="AD26" i="2" s="1"/>
  <c r="AN26" i="2" s="1"/>
  <c r="U26" i="2"/>
  <c r="AE26" i="2" s="1"/>
  <c r="AO26" i="2" s="1"/>
  <c r="V26" i="2"/>
  <c r="AF26" i="2" s="1"/>
  <c r="AP26" i="2" s="1"/>
  <c r="W26" i="2"/>
  <c r="AG26" i="2" s="1"/>
  <c r="AQ26" i="2" s="1"/>
  <c r="AC26" i="2"/>
  <c r="AM26" i="2" s="1"/>
  <c r="AZ26" i="2"/>
  <c r="O28" i="2"/>
  <c r="Y28" i="2" s="1"/>
  <c r="AI28" i="2" s="1"/>
  <c r="P28" i="2"/>
  <c r="Z28" i="2" s="1"/>
  <c r="AJ28" i="2" s="1"/>
  <c r="Q28" i="2"/>
  <c r="AA28" i="2" s="1"/>
  <c r="R28" i="2"/>
  <c r="AB28" i="2" s="1"/>
  <c r="AL28" i="2" s="1"/>
  <c r="AC28" i="2"/>
  <c r="AM28" i="2" s="1"/>
  <c r="T28" i="2"/>
  <c r="AD28" i="2" s="1"/>
  <c r="AN28" i="2" s="1"/>
  <c r="U28" i="2"/>
  <c r="AE28" i="2" s="1"/>
  <c r="AO28" i="2" s="1"/>
  <c r="V28" i="2"/>
  <c r="AF28" i="2" s="1"/>
  <c r="AP28" i="2" s="1"/>
  <c r="W28" i="2"/>
  <c r="AG28" i="2" s="1"/>
  <c r="AQ28" i="2" s="1"/>
  <c r="AZ28" i="2"/>
  <c r="O29" i="2"/>
  <c r="Y29" i="2" s="1"/>
  <c r="AI29" i="2" s="1"/>
  <c r="P29" i="2"/>
  <c r="Z29" i="2" s="1"/>
  <c r="AJ29" i="2" s="1"/>
  <c r="Q29" i="2"/>
  <c r="AA29" i="2" s="1"/>
  <c r="R29" i="2"/>
  <c r="AB29" i="2" s="1"/>
  <c r="AL29" i="2" s="1"/>
  <c r="S29" i="2"/>
  <c r="AC29" i="2" s="1"/>
  <c r="AM29" i="2" s="1"/>
  <c r="T29" i="2"/>
  <c r="AD29" i="2" s="1"/>
  <c r="AN29" i="2" s="1"/>
  <c r="U29" i="2"/>
  <c r="AE29" i="2" s="1"/>
  <c r="AO29" i="2" s="1"/>
  <c r="V29" i="2"/>
  <c r="AF29" i="2" s="1"/>
  <c r="AP29" i="2" s="1"/>
  <c r="W29" i="2"/>
  <c r="AG29" i="2" s="1"/>
  <c r="AZ29" i="2"/>
  <c r="O31" i="2"/>
  <c r="Y31" i="2" s="1"/>
  <c r="AI31" i="2" s="1"/>
  <c r="P31" i="2"/>
  <c r="Q31" i="2"/>
  <c r="AA31" i="2" s="1"/>
  <c r="R31" i="2"/>
  <c r="AB31" i="2" s="1"/>
  <c r="AL31" i="2" s="1"/>
  <c r="S31" i="2"/>
  <c r="AC31" i="2" s="1"/>
  <c r="AM31" i="2" s="1"/>
  <c r="T31" i="2"/>
  <c r="AD31" i="2" s="1"/>
  <c r="AN31" i="2" s="1"/>
  <c r="U31" i="2"/>
  <c r="V31" i="2"/>
  <c r="AF31" i="2" s="1"/>
  <c r="AP31" i="2" s="1"/>
  <c r="W31" i="2"/>
  <c r="AG31" i="2" s="1"/>
  <c r="AQ31" i="2" s="1"/>
  <c r="AZ31" i="2"/>
  <c r="O32" i="2"/>
  <c r="Y32" i="2" s="1"/>
  <c r="AI32" i="2" s="1"/>
  <c r="P32" i="2"/>
  <c r="Z32" i="2" s="1"/>
  <c r="AJ32" i="2" s="1"/>
  <c r="Q32" i="2"/>
  <c r="AA32" i="2" s="1"/>
  <c r="R32" i="2"/>
  <c r="AB32" i="2" s="1"/>
  <c r="AL32" i="2" s="1"/>
  <c r="S32" i="2"/>
  <c r="AC32" i="2" s="1"/>
  <c r="AM32" i="2" s="1"/>
  <c r="T32" i="2"/>
  <c r="AD32" i="2" s="1"/>
  <c r="AN32" i="2" s="1"/>
  <c r="U32" i="2"/>
  <c r="AE32" i="2" s="1"/>
  <c r="AO32" i="2" s="1"/>
  <c r="V32" i="2"/>
  <c r="AF32" i="2" s="1"/>
  <c r="AP32" i="2" s="1"/>
  <c r="W32" i="2"/>
  <c r="AG32" i="2" s="1"/>
  <c r="AQ32" i="2" s="1"/>
  <c r="AZ32" i="2"/>
  <c r="O33" i="2"/>
  <c r="Y33" i="2" s="1"/>
  <c r="AI33" i="2" s="1"/>
  <c r="P33" i="2"/>
  <c r="Q33" i="2"/>
  <c r="AA33" i="2" s="1"/>
  <c r="AK33" i="2" s="1"/>
  <c r="R33" i="2"/>
  <c r="AB33" i="2" s="1"/>
  <c r="AL33" i="2" s="1"/>
  <c r="S33" i="2"/>
  <c r="AC33" i="2" s="1"/>
  <c r="AM33" i="2" s="1"/>
  <c r="T33" i="2"/>
  <c r="AD33" i="2" s="1"/>
  <c r="AN33" i="2" s="1"/>
  <c r="U33" i="2"/>
  <c r="AE33" i="2" s="1"/>
  <c r="AO33" i="2" s="1"/>
  <c r="V33" i="2"/>
  <c r="AF33" i="2" s="1"/>
  <c r="AP33" i="2" s="1"/>
  <c r="W33" i="2"/>
  <c r="AG33" i="2" s="1"/>
  <c r="AQ33" i="2" s="1"/>
  <c r="AZ33" i="2"/>
  <c r="O34" i="2"/>
  <c r="Y34" i="2" s="1"/>
  <c r="AI34" i="2" s="1"/>
  <c r="P34" i="2"/>
  <c r="Z34" i="2" s="1"/>
  <c r="AJ34" i="2" s="1"/>
  <c r="Q34" i="2"/>
  <c r="AA34" i="2" s="1"/>
  <c r="BB34" i="2" s="1"/>
  <c r="BC34" i="2" s="1"/>
  <c r="R34" i="2"/>
  <c r="AB34" i="2" s="1"/>
  <c r="AL34" i="2" s="1"/>
  <c r="S34" i="2"/>
  <c r="AC34" i="2" s="1"/>
  <c r="AM34" i="2" s="1"/>
  <c r="T34" i="2"/>
  <c r="AD34" i="2" s="1"/>
  <c r="AN34" i="2" s="1"/>
  <c r="U34" i="2"/>
  <c r="AE34" i="2" s="1"/>
  <c r="AO34" i="2" s="1"/>
  <c r="V34" i="2"/>
  <c r="W34" i="2"/>
  <c r="AG34" i="2" s="1"/>
  <c r="AQ34" i="2" s="1"/>
  <c r="AZ34" i="2"/>
  <c r="O35" i="2"/>
  <c r="Y35" i="2" s="1"/>
  <c r="AI35" i="2" s="1"/>
  <c r="P35" i="2"/>
  <c r="Q35" i="2"/>
  <c r="AA35" i="2" s="1"/>
  <c r="R35" i="2"/>
  <c r="AB35" i="2" s="1"/>
  <c r="AL35" i="2" s="1"/>
  <c r="S35" i="2"/>
  <c r="AC35" i="2" s="1"/>
  <c r="AM35" i="2" s="1"/>
  <c r="T35" i="2"/>
  <c r="AD35" i="2" s="1"/>
  <c r="AN35" i="2" s="1"/>
  <c r="U35" i="2"/>
  <c r="AE35" i="2" s="1"/>
  <c r="AO35" i="2" s="1"/>
  <c r="V35" i="2"/>
  <c r="W35" i="2"/>
  <c r="AG35" i="2" s="1"/>
  <c r="AQ35" i="2" s="1"/>
  <c r="AZ35" i="2"/>
  <c r="AY27" i="2" l="1"/>
  <c r="CJ27" i="2"/>
  <c r="CM27" i="2"/>
  <c r="CK27" i="2"/>
  <c r="AX27" i="2"/>
  <c r="AK27" i="2"/>
  <c r="BB27" i="2"/>
  <c r="BC27" i="2" s="1"/>
  <c r="EZ27" i="2"/>
  <c r="AQ27" i="2"/>
  <c r="CL27" i="2"/>
  <c r="BA27" i="2"/>
  <c r="AF27" i="2"/>
  <c r="AP27" i="2" s="1"/>
  <c r="AW27" i="2"/>
  <c r="AX22" i="2"/>
  <c r="AX20" i="2"/>
  <c r="AX21" i="2"/>
  <c r="AX23" i="2"/>
  <c r="AU23" i="2"/>
  <c r="AU22" i="2"/>
  <c r="AU21" i="2"/>
  <c r="AU20" i="2"/>
  <c r="AT23" i="2"/>
  <c r="AT22" i="2"/>
  <c r="AT21" i="2"/>
  <c r="AT20" i="2"/>
  <c r="AS23" i="2"/>
  <c r="AS22" i="2"/>
  <c r="AS21" i="2"/>
  <c r="AS20" i="2"/>
  <c r="BB23" i="2"/>
  <c r="BC23" i="2" s="1"/>
  <c r="BB22" i="2"/>
  <c r="BC22" i="2" s="1"/>
  <c r="BB21" i="2"/>
  <c r="BC21" i="2" s="1"/>
  <c r="BB20" i="2"/>
  <c r="BC20" i="2" s="1"/>
  <c r="BA23" i="2"/>
  <c r="BA22" i="2"/>
  <c r="BA21" i="2"/>
  <c r="BA20" i="2"/>
  <c r="AY23" i="2"/>
  <c r="Z23" i="2"/>
  <c r="AJ23" i="2" s="1"/>
  <c r="AV23" i="2" s="1"/>
  <c r="AY22" i="2"/>
  <c r="Z22" i="2"/>
  <c r="AJ22" i="2" s="1"/>
  <c r="AV22" i="2" s="1"/>
  <c r="AY21" i="2"/>
  <c r="Z21" i="2"/>
  <c r="AJ21" i="2" s="1"/>
  <c r="AV21" i="2" s="1"/>
  <c r="AY20" i="2"/>
  <c r="Z20" i="2"/>
  <c r="AJ20" i="2" s="1"/>
  <c r="AV20" i="2" s="1"/>
  <c r="AW23" i="2"/>
  <c r="AW22" i="2"/>
  <c r="AW21" i="2"/>
  <c r="AW20" i="2"/>
  <c r="CM36" i="2"/>
  <c r="CL36" i="2"/>
  <c r="CJ36" i="2"/>
  <c r="CK36" i="2"/>
  <c r="CJ25" i="2"/>
  <c r="CJ28" i="2"/>
  <c r="CL25" i="2"/>
  <c r="CM25" i="2"/>
  <c r="EZ33" i="2"/>
  <c r="AQ29" i="2"/>
  <c r="EZ29" i="2"/>
  <c r="CL31" i="2"/>
  <c r="EZ25" i="2"/>
  <c r="EZ34" i="2"/>
  <c r="EZ32" i="2"/>
  <c r="CK28" i="2"/>
  <c r="EZ31" i="2"/>
  <c r="EZ35" i="2"/>
  <c r="CK25" i="2"/>
  <c r="EZ26" i="2"/>
  <c r="CJ31" i="2"/>
  <c r="CJ35" i="2"/>
  <c r="CM33" i="2"/>
  <c r="EZ28" i="2"/>
  <c r="CK29" i="2"/>
  <c r="CL26" i="2"/>
  <c r="CK35" i="2"/>
  <c r="CK33" i="2"/>
  <c r="CM31" i="2"/>
  <c r="CJ34" i="2"/>
  <c r="CM29" i="2"/>
  <c r="CL35" i="2"/>
  <c r="CL32" i="2"/>
  <c r="CK34" i="2"/>
  <c r="CK31" i="2"/>
  <c r="CL29" i="2"/>
  <c r="AT32" i="2"/>
  <c r="CM35" i="2"/>
  <c r="CL34" i="2"/>
  <c r="CJ33" i="2"/>
  <c r="CM26" i="2"/>
  <c r="CJ29" i="2"/>
  <c r="CL28" i="2"/>
  <c r="AY26" i="2"/>
  <c r="CK32" i="2"/>
  <c r="CK26" i="2"/>
  <c r="CJ32" i="2"/>
  <c r="CJ26" i="2"/>
  <c r="CL33" i="2"/>
  <c r="CM34" i="2"/>
  <c r="CM32" i="2"/>
  <c r="CM28" i="2"/>
  <c r="AS29" i="2"/>
  <c r="BA34" i="2"/>
  <c r="BA28" i="2"/>
  <c r="AU33" i="2"/>
  <c r="AW31" i="2"/>
  <c r="AW35" i="2"/>
  <c r="AW33" i="2"/>
  <c r="AS28" i="2"/>
  <c r="AU25" i="2"/>
  <c r="AX26" i="2"/>
  <c r="AS32" i="2"/>
  <c r="AK31" i="2"/>
  <c r="AU31" i="2" s="1"/>
  <c r="BB31" i="2"/>
  <c r="BC31" i="2" s="1"/>
  <c r="BA32" i="2"/>
  <c r="AY28" i="2"/>
  <c r="AY34" i="2"/>
  <c r="BA35" i="2"/>
  <c r="AW34" i="2"/>
  <c r="AY29" i="2"/>
  <c r="AX34" i="2"/>
  <c r="AF34" i="2"/>
  <c r="AP34" i="2" s="1"/>
  <c r="AS34" i="2" s="1"/>
  <c r="BB33" i="2"/>
  <c r="BC33" i="2" s="1"/>
  <c r="BA26" i="2"/>
  <c r="BA33" i="2"/>
  <c r="AW32" i="2"/>
  <c r="AK32" i="2"/>
  <c r="AU32" i="2" s="1"/>
  <c r="BB32" i="2"/>
  <c r="BC32" i="2" s="1"/>
  <c r="AK35" i="2"/>
  <c r="AU35" i="2" s="1"/>
  <c r="BB35" i="2"/>
  <c r="BC35" i="2" s="1"/>
  <c r="AS33" i="2"/>
  <c r="AY35" i="2"/>
  <c r="AY33" i="2"/>
  <c r="AF35" i="2"/>
  <c r="AP35" i="2" s="1"/>
  <c r="AS35" i="2" s="1"/>
  <c r="AK28" i="2"/>
  <c r="AU28" i="2" s="1"/>
  <c r="BB28" i="2"/>
  <c r="AX32" i="2"/>
  <c r="AY32" i="2"/>
  <c r="AT29" i="2"/>
  <c r="AX35" i="2"/>
  <c r="Z35" i="2"/>
  <c r="AJ35" i="2" s="1"/>
  <c r="AT28" i="2"/>
  <c r="AK29" i="2"/>
  <c r="BB29" i="2"/>
  <c r="BC29" i="2" s="1"/>
  <c r="AV32" i="2"/>
  <c r="AX29" i="2"/>
  <c r="AK34" i="2"/>
  <c r="AU34" i="2" s="1"/>
  <c r="AW29" i="2"/>
  <c r="BA31" i="2"/>
  <c r="AE31" i="2"/>
  <c r="AO31" i="2" s="1"/>
  <c r="AT31" i="2" s="1"/>
  <c r="AY31" i="2"/>
  <c r="Z33" i="2"/>
  <c r="AJ33" i="2" s="1"/>
  <c r="AV33" i="2" s="1"/>
  <c r="AX33" i="2"/>
  <c r="AV28" i="2"/>
  <c r="AV29" i="2"/>
  <c r="AW28" i="2"/>
  <c r="AK26" i="2"/>
  <c r="AU26" i="2" s="1"/>
  <c r="BB26" i="2"/>
  <c r="AX25" i="2"/>
  <c r="AY25" i="2"/>
  <c r="BA25" i="2"/>
  <c r="AF25" i="2"/>
  <c r="AP25" i="2" s="1"/>
  <c r="AS25" i="2" s="1"/>
  <c r="AW26" i="2"/>
  <c r="AX31" i="2"/>
  <c r="Z31" i="2"/>
  <c r="AJ31" i="2" s="1"/>
  <c r="AX28" i="2"/>
  <c r="AW25" i="2"/>
  <c r="AT33" i="2"/>
  <c r="BA29" i="2"/>
  <c r="AT26" i="2"/>
  <c r="AS26" i="2"/>
  <c r="Z26" i="2"/>
  <c r="AJ26" i="2" s="1"/>
  <c r="AV26" i="2" s="1"/>
  <c r="BB25" i="2"/>
  <c r="CP32" i="2"/>
  <c r="CP33" i="2"/>
  <c r="CP34" i="2"/>
  <c r="CP35" i="2"/>
  <c r="CP31" i="2"/>
  <c r="CP26" i="2"/>
  <c r="CP28" i="2"/>
  <c r="CP29" i="2"/>
  <c r="CH27" i="2" l="1"/>
  <c r="CI27" i="2"/>
  <c r="AS27" i="2"/>
  <c r="AV27" i="2"/>
  <c r="AT27" i="2"/>
  <c r="AU27" i="2"/>
  <c r="CI36" i="2"/>
  <c r="CI25" i="2"/>
  <c r="CH34" i="2"/>
  <c r="AU29" i="2"/>
  <c r="CH36" i="2"/>
  <c r="CH29" i="2"/>
  <c r="CI26" i="2"/>
  <c r="CH25" i="2"/>
  <c r="CH28" i="2"/>
  <c r="CI29" i="2"/>
  <c r="CI35" i="2"/>
  <c r="CH32" i="2"/>
  <c r="CH35" i="2"/>
  <c r="CI31" i="2"/>
  <c r="CH26" i="2"/>
  <c r="CI32" i="2"/>
  <c r="CI33" i="2"/>
  <c r="CH31" i="2"/>
  <c r="CI28" i="2"/>
  <c r="CH33" i="2"/>
  <c r="AV31" i="2"/>
  <c r="AT34" i="2"/>
  <c r="CI34" i="2"/>
  <c r="AS31" i="2"/>
  <c r="AT25" i="2"/>
  <c r="AV34" i="2"/>
  <c r="AV25" i="2"/>
  <c r="AV35" i="2"/>
  <c r="AT35" i="2"/>
  <c r="CG27" i="2" l="1"/>
  <c r="CG34" i="2"/>
  <c r="CG25" i="2"/>
  <c r="CG36" i="2"/>
  <c r="CG29" i="2"/>
  <c r="CG26" i="2"/>
  <c r="CG35" i="2"/>
  <c r="CG32" i="2"/>
  <c r="CG28" i="2"/>
  <c r="CG31" i="2"/>
  <c r="CG33" i="2"/>
  <c r="AZ5" i="2"/>
  <c r="AZ6" i="2"/>
  <c r="AZ7" i="2"/>
  <c r="AZ8" i="2"/>
  <c r="AZ9" i="2"/>
  <c r="AZ10" i="2"/>
  <c r="AZ11" i="2"/>
  <c r="AZ12" i="2"/>
  <c r="AZ13" i="2"/>
  <c r="AZ14" i="2"/>
  <c r="AZ15" i="2"/>
  <c r="AZ16" i="2"/>
  <c r="AZ4" i="2"/>
  <c r="C28" i="5" l="1"/>
  <c r="C27" i="5"/>
  <c r="BT4" i="2" l="1"/>
  <c r="BU4" i="2"/>
  <c r="BV4" i="2"/>
  <c r="BW4" i="2"/>
  <c r="BX4" i="2"/>
  <c r="BY4" i="2"/>
  <c r="BZ4" i="2"/>
  <c r="CA4" i="2"/>
  <c r="CB4" i="2"/>
  <c r="CC4" i="2"/>
  <c r="CD4" i="2"/>
  <c r="CE4" i="2"/>
  <c r="CF4" i="2"/>
  <c r="BS4" i="2"/>
  <c r="CM4" i="2" l="1"/>
  <c r="CL4" i="2"/>
  <c r="CK4" i="2"/>
  <c r="CJ4" i="2"/>
  <c r="O5" i="2"/>
  <c r="Y5" i="2" s="1"/>
  <c r="AI5" i="2" s="1"/>
  <c r="P5" i="2"/>
  <c r="Q5" i="2"/>
  <c r="AA5" i="2" s="1"/>
  <c r="R5" i="2"/>
  <c r="AB5" i="2" s="1"/>
  <c r="AL5" i="2" s="1"/>
  <c r="S5" i="2"/>
  <c r="AC5" i="2" s="1"/>
  <c r="AM5" i="2" s="1"/>
  <c r="T5" i="2"/>
  <c r="AD5" i="2" s="1"/>
  <c r="AN5" i="2" s="1"/>
  <c r="U5" i="2"/>
  <c r="AE5" i="2" s="1"/>
  <c r="AO5" i="2" s="1"/>
  <c r="V5" i="2"/>
  <c r="AF5" i="2" s="1"/>
  <c r="AP5" i="2" s="1"/>
  <c r="W5" i="2"/>
  <c r="AG5" i="2" s="1"/>
  <c r="AQ5" i="2" s="1"/>
  <c r="O6" i="2"/>
  <c r="Y6" i="2" s="1"/>
  <c r="AI6" i="2" s="1"/>
  <c r="P6" i="2"/>
  <c r="Z6" i="2" s="1"/>
  <c r="AJ6" i="2" s="1"/>
  <c r="Q6" i="2"/>
  <c r="AA6" i="2" s="1"/>
  <c r="R6" i="2"/>
  <c r="AB6" i="2" s="1"/>
  <c r="AL6" i="2" s="1"/>
  <c r="S6" i="2"/>
  <c r="AC6" i="2" s="1"/>
  <c r="AM6" i="2" s="1"/>
  <c r="T6" i="2"/>
  <c r="AD6" i="2" s="1"/>
  <c r="AN6" i="2" s="1"/>
  <c r="U6" i="2"/>
  <c r="AE6" i="2" s="1"/>
  <c r="AO6" i="2" s="1"/>
  <c r="V6" i="2"/>
  <c r="W6" i="2"/>
  <c r="AG6" i="2" s="1"/>
  <c r="AQ6" i="2" s="1"/>
  <c r="O7" i="2"/>
  <c r="Y7" i="2" s="1"/>
  <c r="AI7" i="2" s="1"/>
  <c r="P7" i="2"/>
  <c r="Z7" i="2" s="1"/>
  <c r="AJ7" i="2" s="1"/>
  <c r="Q7" i="2"/>
  <c r="AA7" i="2" s="1"/>
  <c r="R7" i="2"/>
  <c r="AB7" i="2" s="1"/>
  <c r="AL7" i="2" s="1"/>
  <c r="S7" i="2"/>
  <c r="AC7" i="2" s="1"/>
  <c r="AM7" i="2" s="1"/>
  <c r="T7" i="2"/>
  <c r="AD7" i="2" s="1"/>
  <c r="AN7" i="2" s="1"/>
  <c r="U7" i="2"/>
  <c r="AE7" i="2" s="1"/>
  <c r="AO7" i="2" s="1"/>
  <c r="V7" i="2"/>
  <c r="W7" i="2"/>
  <c r="AG7" i="2" s="1"/>
  <c r="AQ7" i="2" s="1"/>
  <c r="O8" i="2"/>
  <c r="Y8" i="2" s="1"/>
  <c r="AI8" i="2" s="1"/>
  <c r="P8" i="2"/>
  <c r="Z8" i="2" s="1"/>
  <c r="AJ8" i="2" s="1"/>
  <c r="Q8" i="2"/>
  <c r="AA8" i="2" s="1"/>
  <c r="R8" i="2"/>
  <c r="AB8" i="2" s="1"/>
  <c r="AL8" i="2" s="1"/>
  <c r="S8" i="2"/>
  <c r="AC8" i="2" s="1"/>
  <c r="AM8" i="2" s="1"/>
  <c r="T8" i="2"/>
  <c r="AD8" i="2" s="1"/>
  <c r="AN8" i="2" s="1"/>
  <c r="U8" i="2"/>
  <c r="AE8" i="2" s="1"/>
  <c r="AO8" i="2" s="1"/>
  <c r="V8" i="2"/>
  <c r="W8" i="2"/>
  <c r="AG8" i="2" s="1"/>
  <c r="AQ8" i="2" s="1"/>
  <c r="O9" i="2"/>
  <c r="Y9" i="2" s="1"/>
  <c r="AI9" i="2" s="1"/>
  <c r="P9" i="2"/>
  <c r="Q9" i="2"/>
  <c r="AA9" i="2" s="1"/>
  <c r="R9" i="2"/>
  <c r="AB9" i="2" s="1"/>
  <c r="AL9" i="2" s="1"/>
  <c r="S9" i="2"/>
  <c r="AC9" i="2" s="1"/>
  <c r="AM9" i="2" s="1"/>
  <c r="T9" i="2"/>
  <c r="AD9" i="2" s="1"/>
  <c r="AN9" i="2" s="1"/>
  <c r="U9" i="2"/>
  <c r="AE9" i="2" s="1"/>
  <c r="AO9" i="2" s="1"/>
  <c r="V9" i="2"/>
  <c r="W9" i="2"/>
  <c r="AG9" i="2" s="1"/>
  <c r="AQ9" i="2" s="1"/>
  <c r="O10" i="2"/>
  <c r="Y10" i="2" s="1"/>
  <c r="AI10" i="2" s="1"/>
  <c r="P10" i="2"/>
  <c r="Z10" i="2" s="1"/>
  <c r="AJ10" i="2" s="1"/>
  <c r="Q10" i="2"/>
  <c r="AA10" i="2" s="1"/>
  <c r="R10" i="2"/>
  <c r="AB10" i="2" s="1"/>
  <c r="AL10" i="2" s="1"/>
  <c r="S10" i="2"/>
  <c r="AC10" i="2" s="1"/>
  <c r="AM10" i="2" s="1"/>
  <c r="T10" i="2"/>
  <c r="AD10" i="2" s="1"/>
  <c r="AN10" i="2" s="1"/>
  <c r="U10" i="2"/>
  <c r="AE10" i="2" s="1"/>
  <c r="AO10" i="2" s="1"/>
  <c r="V10" i="2"/>
  <c r="W10" i="2"/>
  <c r="AG10" i="2" s="1"/>
  <c r="AQ10" i="2" s="1"/>
  <c r="O11" i="2"/>
  <c r="Y11" i="2" s="1"/>
  <c r="AI11" i="2" s="1"/>
  <c r="P11" i="2"/>
  <c r="Z11" i="2" s="1"/>
  <c r="AJ11" i="2" s="1"/>
  <c r="Q11" i="2"/>
  <c r="AA11" i="2" s="1"/>
  <c r="R11" i="2"/>
  <c r="AB11" i="2" s="1"/>
  <c r="AL11" i="2" s="1"/>
  <c r="S11" i="2"/>
  <c r="AC11" i="2" s="1"/>
  <c r="AM11" i="2" s="1"/>
  <c r="T11" i="2"/>
  <c r="AD11" i="2" s="1"/>
  <c r="AN11" i="2" s="1"/>
  <c r="U11" i="2"/>
  <c r="V11" i="2"/>
  <c r="W11" i="2"/>
  <c r="AG11" i="2" s="1"/>
  <c r="AQ11" i="2" s="1"/>
  <c r="O12" i="2"/>
  <c r="Y12" i="2" s="1"/>
  <c r="AI12" i="2" s="1"/>
  <c r="P12" i="2"/>
  <c r="Z12" i="2" s="1"/>
  <c r="AJ12" i="2" s="1"/>
  <c r="Q12" i="2"/>
  <c r="AA12" i="2" s="1"/>
  <c r="R12" i="2"/>
  <c r="AB12" i="2" s="1"/>
  <c r="AL12" i="2" s="1"/>
  <c r="S12" i="2"/>
  <c r="AC12" i="2" s="1"/>
  <c r="AM12" i="2" s="1"/>
  <c r="T12" i="2"/>
  <c r="AD12" i="2" s="1"/>
  <c r="AN12" i="2" s="1"/>
  <c r="U12" i="2"/>
  <c r="AE12" i="2" s="1"/>
  <c r="AO12" i="2" s="1"/>
  <c r="V12" i="2"/>
  <c r="W12" i="2"/>
  <c r="AG12" i="2" s="1"/>
  <c r="AQ12" i="2" s="1"/>
  <c r="O13" i="2"/>
  <c r="Y13" i="2" s="1"/>
  <c r="AI13" i="2" s="1"/>
  <c r="P13" i="2"/>
  <c r="Q13" i="2"/>
  <c r="AA13" i="2" s="1"/>
  <c r="R13" i="2"/>
  <c r="AB13" i="2" s="1"/>
  <c r="AL13" i="2" s="1"/>
  <c r="S13" i="2"/>
  <c r="AC13" i="2" s="1"/>
  <c r="AM13" i="2" s="1"/>
  <c r="T13" i="2"/>
  <c r="AD13" i="2" s="1"/>
  <c r="AN13" i="2" s="1"/>
  <c r="U13" i="2"/>
  <c r="AE13" i="2" s="1"/>
  <c r="AO13" i="2" s="1"/>
  <c r="V13" i="2"/>
  <c r="AF13" i="2" s="1"/>
  <c r="AP13" i="2" s="1"/>
  <c r="W13" i="2"/>
  <c r="AG13" i="2" s="1"/>
  <c r="AQ13" i="2" s="1"/>
  <c r="O14" i="2"/>
  <c r="Y14" i="2" s="1"/>
  <c r="AI14" i="2" s="1"/>
  <c r="P14" i="2"/>
  <c r="Z14" i="2" s="1"/>
  <c r="AJ14" i="2" s="1"/>
  <c r="Q14" i="2"/>
  <c r="AA14" i="2" s="1"/>
  <c r="R14" i="2"/>
  <c r="AB14" i="2" s="1"/>
  <c r="AL14" i="2" s="1"/>
  <c r="S14" i="2"/>
  <c r="AC14" i="2" s="1"/>
  <c r="AM14" i="2" s="1"/>
  <c r="T14" i="2"/>
  <c r="AD14" i="2" s="1"/>
  <c r="AN14" i="2" s="1"/>
  <c r="U14" i="2"/>
  <c r="AE14" i="2" s="1"/>
  <c r="AO14" i="2" s="1"/>
  <c r="V14" i="2"/>
  <c r="W14" i="2"/>
  <c r="AG14" i="2" s="1"/>
  <c r="AQ14" i="2" s="1"/>
  <c r="O15" i="2"/>
  <c r="Y15" i="2" s="1"/>
  <c r="AI15" i="2" s="1"/>
  <c r="P15" i="2"/>
  <c r="Z15" i="2" s="1"/>
  <c r="AJ15" i="2" s="1"/>
  <c r="Q15" i="2"/>
  <c r="AA15" i="2" s="1"/>
  <c r="R15" i="2"/>
  <c r="AB15" i="2" s="1"/>
  <c r="AL15" i="2" s="1"/>
  <c r="S15" i="2"/>
  <c r="AC15" i="2" s="1"/>
  <c r="AM15" i="2" s="1"/>
  <c r="T15" i="2"/>
  <c r="AD15" i="2" s="1"/>
  <c r="AN15" i="2" s="1"/>
  <c r="U15" i="2"/>
  <c r="AE15" i="2" s="1"/>
  <c r="AO15" i="2" s="1"/>
  <c r="V15" i="2"/>
  <c r="W15" i="2"/>
  <c r="AG15" i="2" s="1"/>
  <c r="AQ15" i="2" s="1"/>
  <c r="O16" i="2"/>
  <c r="Y16" i="2" s="1"/>
  <c r="AI16" i="2" s="1"/>
  <c r="P16" i="2"/>
  <c r="Q16" i="2"/>
  <c r="AA16" i="2" s="1"/>
  <c r="R16" i="2"/>
  <c r="AB16" i="2" s="1"/>
  <c r="AL16" i="2" s="1"/>
  <c r="S16" i="2"/>
  <c r="AC16" i="2" s="1"/>
  <c r="AM16" i="2" s="1"/>
  <c r="T16" i="2"/>
  <c r="AD16" i="2" s="1"/>
  <c r="AN16" i="2" s="1"/>
  <c r="U16" i="2"/>
  <c r="AE16" i="2" s="1"/>
  <c r="AO16" i="2" s="1"/>
  <c r="V16" i="2"/>
  <c r="W16" i="2"/>
  <c r="AG16" i="2" s="1"/>
  <c r="AQ16" i="2" s="1"/>
  <c r="P4" i="2"/>
  <c r="Z4" i="2" s="1"/>
  <c r="AJ4" i="2" s="1"/>
  <c r="Q4" i="2"/>
  <c r="AA4" i="2" s="1"/>
  <c r="R4" i="2"/>
  <c r="AB4" i="2" s="1"/>
  <c r="AL4" i="2" s="1"/>
  <c r="S4" i="2"/>
  <c r="AC4" i="2" s="1"/>
  <c r="AM4" i="2" s="1"/>
  <c r="T4" i="2"/>
  <c r="AD4" i="2" s="1"/>
  <c r="AN4" i="2" s="1"/>
  <c r="U4" i="2"/>
  <c r="AE4" i="2" s="1"/>
  <c r="AO4" i="2" s="1"/>
  <c r="V4" i="2"/>
  <c r="W4" i="2"/>
  <c r="AG4" i="2" s="1"/>
  <c r="AQ4" i="2" s="1"/>
  <c r="X4" i="2"/>
  <c r="O4" i="2"/>
  <c r="Y4" i="2" s="1"/>
  <c r="AI4" i="2" s="1"/>
  <c r="BA9" i="2" l="1"/>
  <c r="AH4" i="2"/>
  <c r="AR4" i="2" s="1"/>
  <c r="BA6" i="2"/>
  <c r="CI4" i="2"/>
  <c r="AS13" i="2"/>
  <c r="CH4" i="2"/>
  <c r="AW6" i="2"/>
  <c r="AY9" i="2"/>
  <c r="AF6" i="2"/>
  <c r="AP6" i="2" s="1"/>
  <c r="AV6" i="2" s="1"/>
  <c r="AX9" i="2"/>
  <c r="AY13" i="2"/>
  <c r="AY16" i="2"/>
  <c r="AY11" i="2"/>
  <c r="BA10" i="2"/>
  <c r="Z9" i="2"/>
  <c r="AJ9" i="2" s="1"/>
  <c r="AW14" i="2"/>
  <c r="AX12" i="2"/>
  <c r="AX5" i="2"/>
  <c r="AX13" i="2"/>
  <c r="BA14" i="2"/>
  <c r="AT13" i="2"/>
  <c r="AW12" i="2"/>
  <c r="BB15" i="2"/>
  <c r="BC15" i="2" s="1"/>
  <c r="AK15" i="2"/>
  <c r="AU15" i="2" s="1"/>
  <c r="BB7" i="2"/>
  <c r="BC7" i="2" s="1"/>
  <c r="AK7" i="2"/>
  <c r="AU7" i="2" s="1"/>
  <c r="AK6" i="2"/>
  <c r="AU6" i="2" s="1"/>
  <c r="BB6" i="2"/>
  <c r="BC6" i="2" s="1"/>
  <c r="AK9" i="2"/>
  <c r="AU9" i="2" s="1"/>
  <c r="BB9" i="2"/>
  <c r="BC9" i="2" s="1"/>
  <c r="AK13" i="2"/>
  <c r="AU13" i="2" s="1"/>
  <c r="BB13" i="2"/>
  <c r="BC13" i="2" s="1"/>
  <c r="AK14" i="2"/>
  <c r="AU14" i="2" s="1"/>
  <c r="BB14" i="2"/>
  <c r="BC14" i="2" s="1"/>
  <c r="BB11" i="2"/>
  <c r="BC11" i="2" s="1"/>
  <c r="AK11" i="2"/>
  <c r="AU11" i="2" s="1"/>
  <c r="AT5" i="2"/>
  <c r="AS5" i="2"/>
  <c r="AK10" i="2"/>
  <c r="AU10" i="2" s="1"/>
  <c r="BB10" i="2"/>
  <c r="BC10" i="2" s="1"/>
  <c r="AY8" i="2"/>
  <c r="AF4" i="2"/>
  <c r="AP4" i="2" s="1"/>
  <c r="BA4" i="2"/>
  <c r="AF16" i="2"/>
  <c r="AP16" i="2" s="1"/>
  <c r="AS16" i="2" s="1"/>
  <c r="BA16" i="2"/>
  <c r="AF8" i="2"/>
  <c r="AP8" i="2" s="1"/>
  <c r="AS8" i="2" s="1"/>
  <c r="BA8" i="2"/>
  <c r="Z16" i="2"/>
  <c r="AJ16" i="2" s="1"/>
  <c r="AF10" i="2"/>
  <c r="AP10" i="2" s="1"/>
  <c r="AT10" i="2" s="1"/>
  <c r="Z5" i="2"/>
  <c r="AJ5" i="2" s="1"/>
  <c r="AV5" i="2" s="1"/>
  <c r="AX4" i="2"/>
  <c r="AW13" i="2"/>
  <c r="AW9" i="2"/>
  <c r="AW5" i="2"/>
  <c r="AX10" i="2"/>
  <c r="AY15" i="2"/>
  <c r="AY7" i="2"/>
  <c r="AF15" i="2"/>
  <c r="AP15" i="2" s="1"/>
  <c r="AS15" i="2" s="1"/>
  <c r="BA15" i="2"/>
  <c r="AK12" i="2"/>
  <c r="AU12" i="2" s="1"/>
  <c r="BB12" i="2"/>
  <c r="BC12" i="2" s="1"/>
  <c r="AF7" i="2"/>
  <c r="AP7" i="2" s="1"/>
  <c r="AS7" i="2" s="1"/>
  <c r="BA7" i="2"/>
  <c r="AF14" i="2"/>
  <c r="AP14" i="2" s="1"/>
  <c r="AT14" i="2" s="1"/>
  <c r="AW4" i="2"/>
  <c r="AY14" i="2"/>
  <c r="AY6" i="2"/>
  <c r="AY4" i="2"/>
  <c r="AX11" i="2"/>
  <c r="Z13" i="2"/>
  <c r="AJ13" i="2" s="1"/>
  <c r="AV13" i="2" s="1"/>
  <c r="AE11" i="2"/>
  <c r="AO11" i="2" s="1"/>
  <c r="AW16" i="2"/>
  <c r="AW8" i="2"/>
  <c r="AX16" i="2"/>
  <c r="AX8" i="2"/>
  <c r="AY5" i="2"/>
  <c r="AW10" i="2"/>
  <c r="AK5" i="2"/>
  <c r="AU5" i="2" s="1"/>
  <c r="BB5" i="2"/>
  <c r="BC5" i="2" s="1"/>
  <c r="BA13" i="2"/>
  <c r="BA5" i="2"/>
  <c r="AX15" i="2"/>
  <c r="AX7" i="2"/>
  <c r="AY12" i="2"/>
  <c r="AF12" i="2"/>
  <c r="AP12" i="2" s="1"/>
  <c r="AS12" i="2" s="1"/>
  <c r="BA12" i="2"/>
  <c r="AW15" i="2"/>
  <c r="AW11" i="2"/>
  <c r="AW7" i="2"/>
  <c r="AX14" i="2"/>
  <c r="AX6" i="2"/>
  <c r="AK4" i="2"/>
  <c r="AU4" i="2" s="1"/>
  <c r="BB4" i="2"/>
  <c r="BC4" i="2" s="1"/>
  <c r="AK16" i="2"/>
  <c r="AU16" i="2" s="1"/>
  <c r="BB16" i="2"/>
  <c r="BC16" i="2" s="1"/>
  <c r="AF11" i="2"/>
  <c r="AP11" i="2" s="1"/>
  <c r="BA11" i="2"/>
  <c r="AK8" i="2"/>
  <c r="AU8" i="2" s="1"/>
  <c r="BB8" i="2"/>
  <c r="BC8" i="2" s="1"/>
  <c r="AF9" i="2"/>
  <c r="AP9" i="2" s="1"/>
  <c r="AS9" i="2" s="1"/>
  <c r="AY10" i="2"/>
  <c r="BR4" i="2"/>
  <c r="AS11" i="2" l="1"/>
  <c r="AT6" i="2"/>
  <c r="CG4" i="2"/>
  <c r="AS6" i="2"/>
  <c r="AV15" i="2"/>
  <c r="AV12" i="2"/>
  <c r="AV7" i="2"/>
  <c r="AV9" i="2"/>
  <c r="AT4" i="2"/>
  <c r="AS4" i="2"/>
  <c r="AT11" i="2"/>
  <c r="AV16" i="2"/>
  <c r="AV8" i="2"/>
  <c r="AV10" i="2"/>
  <c r="AS10" i="2"/>
  <c r="AT9" i="2"/>
  <c r="AV11" i="2"/>
  <c r="AT16" i="2"/>
  <c r="AT7" i="2"/>
  <c r="AT8" i="2"/>
  <c r="AS14" i="2"/>
  <c r="AV14" i="2"/>
  <c r="AT12" i="2"/>
  <c r="AT15" i="2"/>
  <c r="AV4" i="2"/>
</calcChain>
</file>

<file path=xl/sharedStrings.xml><?xml version="1.0" encoding="utf-8"?>
<sst xmlns="http://schemas.openxmlformats.org/spreadsheetml/2006/main" count="435" uniqueCount="213">
  <si>
    <t>Eléments majeurs en pds %</t>
  </si>
  <si>
    <t>Calcul diagram</t>
  </si>
  <si>
    <t xml:space="preserve">Terres Rares </t>
  </si>
  <si>
    <t>REE normalisés / chondrites</t>
  </si>
  <si>
    <t>Echantillons</t>
  </si>
  <si>
    <t>faciès</t>
  </si>
  <si>
    <t>SiO2</t>
  </si>
  <si>
    <t>Al2O3</t>
  </si>
  <si>
    <t>Fe2O3t</t>
  </si>
  <si>
    <t>MnO</t>
  </si>
  <si>
    <t>MgO</t>
  </si>
  <si>
    <t>CaO</t>
  </si>
  <si>
    <t>Na2O</t>
  </si>
  <si>
    <t>K2O</t>
  </si>
  <si>
    <t>TiO2</t>
  </si>
  <si>
    <t>P2O5</t>
  </si>
  <si>
    <t>Pf</t>
  </si>
  <si>
    <t>Si</t>
  </si>
  <si>
    <t>Al</t>
  </si>
  <si>
    <t>Fe</t>
  </si>
  <si>
    <t>Mn</t>
  </si>
  <si>
    <t>Mg</t>
  </si>
  <si>
    <t>Ca</t>
  </si>
  <si>
    <t>Na</t>
  </si>
  <si>
    <t>K</t>
  </si>
  <si>
    <t>Ti</t>
  </si>
  <si>
    <t>P</t>
  </si>
  <si>
    <t>Q</t>
  </si>
  <si>
    <t>B</t>
  </si>
  <si>
    <t>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</si>
  <si>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</si>
  <si>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</si>
  <si>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</si>
  <si>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</si>
  <si>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</si>
  <si>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</si>
  <si>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</si>
  <si>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</si>
  <si>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</si>
  <si>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</si>
  <si>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</si>
  <si>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</si>
  <si>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</si>
  <si>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</si>
  <si>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r>
      <t>S</t>
    </r>
    <r>
      <rPr>
        <sz val="10"/>
        <rFont val="Helv"/>
      </rPr>
      <t>REE</t>
    </r>
  </si>
  <si>
    <t>La(N)</t>
  </si>
  <si>
    <t>Ce(N)</t>
  </si>
  <si>
    <t>Pr(N)</t>
  </si>
  <si>
    <t>Nd(N)</t>
  </si>
  <si>
    <t>Sm(N)</t>
  </si>
  <si>
    <t>Eu(N)</t>
  </si>
  <si>
    <t>Gd(N)</t>
  </si>
  <si>
    <t>Tb(N)</t>
  </si>
  <si>
    <t>Dy(N)</t>
  </si>
  <si>
    <t>Ho(N)</t>
  </si>
  <si>
    <t>Er(N)</t>
  </si>
  <si>
    <t>Tm(N)</t>
  </si>
  <si>
    <t>Yb(N)</t>
  </si>
  <si>
    <t>Lu(N)</t>
  </si>
  <si>
    <t>bidon</t>
  </si>
  <si>
    <t>gr</t>
  </si>
  <si>
    <t>ad</t>
  </si>
  <si>
    <t>gd</t>
  </si>
  <si>
    <t>to</t>
  </si>
  <si>
    <t>sq</t>
  </si>
  <si>
    <t>mzq</t>
  </si>
  <si>
    <t>mzdq</t>
  </si>
  <si>
    <t>dq</t>
  </si>
  <si>
    <t>s</t>
  </si>
  <si>
    <t>mz</t>
  </si>
  <si>
    <t>mzgo</t>
  </si>
  <si>
    <t>go</t>
  </si>
  <si>
    <t>ppm</t>
  </si>
  <si>
    <t>Rudnick and Gao 2006</t>
  </si>
  <si>
    <t>Upper crust</t>
  </si>
  <si>
    <t>Middle crust</t>
  </si>
  <si>
    <t>Lower crust</t>
  </si>
  <si>
    <t>Total crust</t>
  </si>
  <si>
    <t>FeOT</t>
  </si>
  <si>
    <t>Li</t>
  </si>
  <si>
    <t>Be</t>
  </si>
  <si>
    <t>N</t>
  </si>
  <si>
    <t>F</t>
  </si>
  <si>
    <t>S</t>
  </si>
  <si>
    <t>Cl</t>
  </si>
  <si>
    <t>Sc</t>
  </si>
  <si>
    <t>V</t>
  </si>
  <si>
    <t>Cr</t>
  </si>
  <si>
    <t>Co</t>
  </si>
  <si>
    <t>Ni</t>
  </si>
  <si>
    <t>Cu</t>
  </si>
  <si>
    <t>Zn</t>
  </si>
  <si>
    <t>Ga</t>
  </si>
  <si>
    <t>Ge</t>
  </si>
  <si>
    <t>As</t>
  </si>
  <si>
    <t>Se</t>
  </si>
  <si>
    <t>Br</t>
  </si>
  <si>
    <t>Rb</t>
  </si>
  <si>
    <t>Sr</t>
  </si>
  <si>
    <t>Y</t>
  </si>
  <si>
    <t>Zr</t>
  </si>
  <si>
    <t>Nb</t>
  </si>
  <si>
    <t>Mo</t>
  </si>
  <si>
    <t>Ru</t>
  </si>
  <si>
    <t>Pd</t>
  </si>
  <si>
    <t>Ag</t>
  </si>
  <si>
    <t>Cd</t>
  </si>
  <si>
    <t>In</t>
  </si>
  <si>
    <t>Sn</t>
  </si>
  <si>
    <t>Sb</t>
  </si>
  <si>
    <t>I</t>
  </si>
  <si>
    <t>Cs</t>
  </si>
  <si>
    <t>Ba</t>
  </si>
  <si>
    <t>Hf</t>
  </si>
  <si>
    <t>Ta</t>
  </si>
  <si>
    <t>W</t>
  </si>
  <si>
    <t>Re</t>
  </si>
  <si>
    <t>Os</t>
  </si>
  <si>
    <t>Ir</t>
  </si>
  <si>
    <t>Pt</t>
  </si>
  <si>
    <t>Au</t>
  </si>
  <si>
    <t>Hg</t>
  </si>
  <si>
    <t>Tl</t>
  </si>
  <si>
    <t>Pb</t>
  </si>
  <si>
    <t>Bi</t>
  </si>
  <si>
    <t>Th</t>
  </si>
  <si>
    <t>U</t>
  </si>
  <si>
    <t>wt%</t>
  </si>
  <si>
    <t>Chondrite (CI)</t>
  </si>
  <si>
    <t>Primitive Mantle (EM)</t>
  </si>
  <si>
    <t>O</t>
  </si>
  <si>
    <t>granite</t>
  </si>
  <si>
    <t>granodiorite</t>
  </si>
  <si>
    <t>tonalite</t>
  </si>
  <si>
    <t>quartz syenite</t>
  </si>
  <si>
    <t>quartz monzodiorite</t>
  </si>
  <si>
    <t>quartz diorite</t>
  </si>
  <si>
    <t>quartz monzonite</t>
  </si>
  <si>
    <t>syenite</t>
  </si>
  <si>
    <t>monzonite</t>
  </si>
  <si>
    <t>Monzogabbro</t>
  </si>
  <si>
    <t>gabbro</t>
  </si>
  <si>
    <t>admaelite (monzogranite)</t>
  </si>
  <si>
    <t>Fe2O3</t>
  </si>
  <si>
    <t>FeO</t>
  </si>
  <si>
    <t>molar mass</t>
  </si>
  <si>
    <t>Proportion molaire</t>
  </si>
  <si>
    <t>Proportion molaire cation</t>
  </si>
  <si>
    <t>Millications</t>
  </si>
  <si>
    <t>A/NK</t>
  </si>
  <si>
    <t>A/CNK</t>
  </si>
  <si>
    <t>(Na+K)/Al</t>
  </si>
  <si>
    <t>Eby 1990</t>
  </si>
  <si>
    <t>Y/Nb</t>
  </si>
  <si>
    <t>Rb/Nb</t>
  </si>
  <si>
    <t>Frost and Frost 2008</t>
  </si>
  <si>
    <t>Nb/Ta</t>
  </si>
  <si>
    <t>A1-A2</t>
  </si>
  <si>
    <t>Ballouard et al. (2020)</t>
  </si>
  <si>
    <t>Shand diagram</t>
  </si>
  <si>
    <t>Zr/Hf</t>
  </si>
  <si>
    <t>barren</t>
  </si>
  <si>
    <t>Sn-W</t>
  </si>
  <si>
    <t>Rare metal</t>
  </si>
  <si>
    <t>Ballouard et al 2016</t>
  </si>
  <si>
    <t>Debon et Lefort 1983</t>
  </si>
  <si>
    <t>Whalen et al. 1987</t>
  </si>
  <si>
    <t>t1</t>
  </si>
  <si>
    <t>t3</t>
  </si>
  <si>
    <t>Ce/Cet</t>
  </si>
  <si>
    <t>Pr/Pt</t>
  </si>
  <si>
    <t>Tb/Tbt</t>
  </si>
  <si>
    <t>Dy/Dyt</t>
  </si>
  <si>
    <t>TE1-3</t>
  </si>
  <si>
    <t>K2O + Na2O</t>
  </si>
  <si>
    <t>K2O/(K2O+Na2O)*100</t>
  </si>
  <si>
    <t>X</t>
  </si>
  <si>
    <t>Hughes 1973</t>
  </si>
  <si>
    <t>A2-MPGs</t>
  </si>
  <si>
    <t>FeO*</t>
  </si>
  <si>
    <t>FeO*/(FeO*+MgO)</t>
  </si>
  <si>
    <t>Type</t>
  </si>
  <si>
    <t>GRT17</t>
  </si>
  <si>
    <t>Granite G</t>
  </si>
  <si>
    <t>Biotite two-micas granite</t>
  </si>
  <si>
    <t>LRT13</t>
  </si>
  <si>
    <t>Granite L</t>
  </si>
  <si>
    <t>Granite Q</t>
  </si>
  <si>
    <t>Muscovite two-micas granite</t>
  </si>
  <si>
    <t>QRT05</t>
  </si>
  <si>
    <t>QRT02</t>
  </si>
  <si>
    <t>Tourmaline two-micas granite</t>
  </si>
  <si>
    <t>11MLR09</t>
  </si>
  <si>
    <t>Cataclasite</t>
  </si>
  <si>
    <t>bdl</t>
  </si>
  <si>
    <t>11MLR10</t>
  </si>
  <si>
    <t>Albitites facies</t>
  </si>
  <si>
    <t>03MKZ12a</t>
  </si>
  <si>
    <t>11MLR11b</t>
  </si>
  <si>
    <t>03MKZ12d</t>
  </si>
  <si>
    <t>MS37</t>
  </si>
  <si>
    <t>Pegmatite</t>
  </si>
  <si>
    <t>b.d.</t>
  </si>
  <si>
    <t>MS27</t>
  </si>
  <si>
    <t>MS37a</t>
  </si>
  <si>
    <t>MsLCm</t>
  </si>
  <si>
    <t>MS38</t>
  </si>
  <si>
    <t>MS44</t>
  </si>
  <si>
    <t>MsG</t>
  </si>
  <si>
    <t>Tetrad effect</t>
  </si>
  <si>
    <t>Primitive mantle</t>
  </si>
  <si>
    <t>normalisés / manteaux primitif</t>
  </si>
  <si>
    <t>Traces en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</si>
</sst>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Helv"/>
    </font>
    <font>
      <sz val="10"/>
      <name val="Symbol"/>
      <family val="1"/>
      <charset val="2"/>
    </font>
    <font>
      <sz val="10"/>
      <name val="Helv"/>
    </font>
    <font>
      <sz val="9"/>
      <name val="Helv"/>
    </font>
    <font>
      <sz val="10"/>
      <name val="Geneva"/>
    </font>
    <font>
      <b/>
      <i/>
      <sz val="11"/>
      <color rgb="FFFF0000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 tint="0.499984740745262"/>
      <name val="Arial"/>
      <family val="2"/>
    </font>
    <font>
      <sz val="11"/>
      <color theme="1"/>
      <name val="Times New Roman"/>
      <family val="1"/>
    </font>
    <font>
      <b/>
      <sz val="10"/>
      <name val="Arial"/>
      <family val="2"/>
    </font>
    <font>
      <b/>
      <sz val="10"/>
      <name val="Helv"/>
    </font>
    <font>
      <i/>
      <sz val="11"/>
      <color theme="1" tint="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2" fillId="0" borderId="0" xfId="1"/>
    <xf numFmtId="2" fontId="3" fillId="0" borderId="0" xfId="1" applyNumberFormat="1" applyFont="1" applyAlignment="1">
      <alignment horizontal="center" vertical="center"/>
    </xf>
    <xf numFmtId="2" fontId="3" fillId="0" borderId="4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/>
    </xf>
    <xf numFmtId="0" fontId="5" fillId="0" borderId="0" xfId="1" applyFont="1" applyAlignment="1">
      <alignment horizontal="center"/>
    </xf>
    <xf numFmtId="2" fontId="5" fillId="0" borderId="7" xfId="1" applyNumberFormat="1" applyFont="1" applyBorder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0" borderId="8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7" fillId="0" borderId="7" xfId="1" applyNumberFormat="1" applyFont="1" applyBorder="1" applyAlignment="1">
      <alignment horizontal="center"/>
    </xf>
    <xf numFmtId="0" fontId="2" fillId="0" borderId="7" xfId="1" applyBorder="1"/>
    <xf numFmtId="0" fontId="2" fillId="0" borderId="8" xfId="1" applyBorder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/>
    <xf numFmtId="0" fontId="1" fillId="0" borderId="0" xfId="0" applyFont="1"/>
    <xf numFmtId="0" fontId="10" fillId="0" borderId="0" xfId="0" applyFont="1" applyFill="1"/>
    <xf numFmtId="0" fontId="0" fillId="0" borderId="0" xfId="0" applyFont="1" applyAlignment="1">
      <alignment horizontal="center"/>
    </xf>
    <xf numFmtId="0" fontId="0" fillId="0" borderId="0" xfId="0" applyFont="1"/>
    <xf numFmtId="0" fontId="11" fillId="0" borderId="0" xfId="0" applyFont="1" applyFill="1"/>
    <xf numFmtId="0" fontId="12" fillId="0" borderId="0" xfId="1" applyFont="1"/>
    <xf numFmtId="164" fontId="6" fillId="0" borderId="0" xfId="1" applyNumberFormat="1" applyFont="1" applyBorder="1" applyAlignment="1">
      <alignment horizontal="center" vertical="center"/>
    </xf>
    <xf numFmtId="0" fontId="13" fillId="0" borderId="0" xfId="0" applyFont="1"/>
    <xf numFmtId="2" fontId="0" fillId="0" borderId="0" xfId="0" applyNumberFormat="1"/>
    <xf numFmtId="0" fontId="2" fillId="0" borderId="0" xfId="1" applyBorder="1"/>
    <xf numFmtId="2" fontId="7" fillId="0" borderId="0" xfId="1" applyNumberFormat="1" applyFont="1" applyBorder="1" applyAlignment="1">
      <alignment horizontal="center"/>
    </xf>
    <xf numFmtId="2" fontId="6" fillId="0" borderId="0" xfId="1" applyNumberFormat="1" applyFont="1" applyBorder="1" applyAlignment="1">
      <alignment horizontal="center" vertical="center"/>
    </xf>
    <xf numFmtId="0" fontId="0" fillId="0" borderId="0" xfId="0" applyBorder="1"/>
    <xf numFmtId="0" fontId="15" fillId="0" borderId="0" xfId="1" applyFont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5" fontId="0" fillId="0" borderId="0" xfId="0" applyNumberFormat="1"/>
    <xf numFmtId="166" fontId="0" fillId="0" borderId="0" xfId="0" applyNumberFormat="1"/>
    <xf numFmtId="164" fontId="0" fillId="0" borderId="0" xfId="0" applyNumberFormat="1"/>
    <xf numFmtId="0" fontId="2" fillId="0" borderId="0" xfId="1" applyFont="1"/>
    <xf numFmtId="164" fontId="6" fillId="3" borderId="0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Border="1" applyAlignment="1">
      <alignment horizontal="center"/>
    </xf>
    <xf numFmtId="2" fontId="5" fillId="3" borderId="9" xfId="1" applyNumberFormat="1" applyFont="1" applyFill="1" applyBorder="1" applyAlignment="1">
      <alignment horizontal="center"/>
    </xf>
    <xf numFmtId="164" fontId="6" fillId="3" borderId="9" xfId="1" applyNumberFormat="1" applyFont="1" applyFill="1" applyBorder="1" applyAlignment="1">
      <alignment horizontal="center" vertical="center"/>
    </xf>
    <xf numFmtId="2" fontId="7" fillId="3" borderId="9" xfId="1" applyNumberFormat="1" applyFont="1" applyFill="1" applyBorder="1" applyAlignment="1">
      <alignment horizontal="center"/>
    </xf>
    <xf numFmtId="2" fontId="6" fillId="3" borderId="9" xfId="1" applyNumberFormat="1" applyFont="1" applyFill="1" applyBorder="1" applyAlignment="1">
      <alignment horizontal="center" vertical="center"/>
    </xf>
    <xf numFmtId="2" fontId="7" fillId="3" borderId="10" xfId="1" applyNumberFormat="1" applyFont="1" applyFill="1" applyBorder="1" applyAlignment="1">
      <alignment horizontal="center"/>
    </xf>
    <xf numFmtId="2" fontId="5" fillId="3" borderId="10" xfId="1" applyNumberFormat="1" applyFont="1" applyFill="1" applyBorder="1" applyAlignment="1">
      <alignment horizontal="center"/>
    </xf>
    <xf numFmtId="164" fontId="6" fillId="3" borderId="10" xfId="1" applyNumberFormat="1" applyFont="1" applyFill="1" applyBorder="1" applyAlignment="1">
      <alignment horizontal="center" vertical="center"/>
    </xf>
    <xf numFmtId="2" fontId="7" fillId="3" borderId="11" xfId="1" applyNumberFormat="1" applyFont="1" applyFill="1" applyBorder="1" applyAlignment="1">
      <alignment horizontal="center"/>
    </xf>
    <xf numFmtId="2" fontId="5" fillId="3" borderId="11" xfId="1" applyNumberFormat="1" applyFont="1" applyFill="1" applyBorder="1" applyAlignment="1">
      <alignment horizontal="center"/>
    </xf>
    <xf numFmtId="164" fontId="6" fillId="3" borderId="11" xfId="1" applyNumberFormat="1" applyFont="1" applyFill="1" applyBorder="1" applyAlignment="1">
      <alignment horizontal="center" vertical="center"/>
    </xf>
    <xf numFmtId="2" fontId="6" fillId="3" borderId="11" xfId="1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/>
    </xf>
    <xf numFmtId="0" fontId="14" fillId="0" borderId="0" xfId="1" applyFont="1" applyBorder="1"/>
    <xf numFmtId="2" fontId="6" fillId="3" borderId="10" xfId="1" applyNumberFormat="1" applyFont="1" applyFill="1" applyBorder="1" applyAlignment="1">
      <alignment horizontal="center" vertical="center"/>
    </xf>
    <xf numFmtId="2" fontId="6" fillId="3" borderId="0" xfId="1" applyNumberFormat="1" applyFont="1" applyFill="1" applyBorder="1" applyAlignment="1">
      <alignment horizontal="center" vertical="center"/>
    </xf>
    <xf numFmtId="2" fontId="0" fillId="0" borderId="0" xfId="0" applyNumberFormat="1" applyBorder="1"/>
    <xf numFmtId="165" fontId="0" fillId="0" borderId="0" xfId="0" applyNumberFormat="1" applyBorder="1"/>
    <xf numFmtId="166" fontId="0" fillId="0" borderId="0" xfId="0" applyNumberFormat="1" applyBorder="1"/>
    <xf numFmtId="0" fontId="12" fillId="5" borderId="0" xfId="1" applyFont="1" applyFill="1"/>
    <xf numFmtId="2" fontId="6" fillId="6" borderId="7" xfId="1" applyNumberFormat="1" applyFont="1" applyFill="1" applyBorder="1" applyAlignment="1">
      <alignment horizontal="center" vertical="center"/>
    </xf>
    <xf numFmtId="2" fontId="6" fillId="6" borderId="9" xfId="1" applyNumberFormat="1" applyFont="1" applyFill="1" applyBorder="1" applyAlignment="1">
      <alignment horizontal="center" vertical="center"/>
    </xf>
    <xf numFmtId="0" fontId="15" fillId="7" borderId="0" xfId="1" applyFont="1" applyFill="1" applyAlignment="1">
      <alignment horizontal="center"/>
    </xf>
    <xf numFmtId="2" fontId="5" fillId="7" borderId="0" xfId="1" applyNumberFormat="1" applyFont="1" applyFill="1" applyBorder="1" applyAlignment="1">
      <alignment horizontal="center"/>
    </xf>
    <xf numFmtId="2" fontId="5" fillId="4" borderId="0" xfId="1" applyNumberFormat="1" applyFont="1" applyFill="1" applyBorder="1" applyAlignment="1">
      <alignment horizontal="center"/>
    </xf>
    <xf numFmtId="0" fontId="16" fillId="8" borderId="0" xfId="0" applyFont="1" applyFill="1"/>
    <xf numFmtId="0" fontId="1" fillId="10" borderId="0" xfId="0" applyFont="1" applyFill="1"/>
    <xf numFmtId="0" fontId="14" fillId="0" borderId="0" xfId="1" applyFont="1" applyAlignment="1">
      <alignment horizontal="center"/>
    </xf>
    <xf numFmtId="0" fontId="12" fillId="0" borderId="0" xfId="1" applyFont="1" applyFill="1"/>
    <xf numFmtId="0" fontId="0" fillId="9" borderId="9" xfId="0" applyFill="1" applyBorder="1"/>
    <xf numFmtId="0" fontId="5" fillId="9" borderId="9" xfId="1" applyFont="1" applyFill="1" applyBorder="1" applyAlignment="1">
      <alignment horizontal="center"/>
    </xf>
    <xf numFmtId="0" fontId="1" fillId="9" borderId="0" xfId="0" applyFont="1" applyFill="1"/>
    <xf numFmtId="0" fontId="5" fillId="9" borderId="0" xfId="1" applyFont="1" applyFill="1" applyAlignment="1">
      <alignment horizontal="center"/>
    </xf>
    <xf numFmtId="0" fontId="0" fillId="2" borderId="0" xfId="0" applyFont="1" applyFill="1"/>
    <xf numFmtId="164" fontId="0" fillId="0" borderId="0" xfId="0" applyNumberFormat="1" applyBorder="1"/>
    <xf numFmtId="2" fontId="3" fillId="0" borderId="4" xfId="1" applyNumberFormat="1" applyFont="1" applyFill="1" applyBorder="1" applyAlignment="1">
      <alignment horizontal="center" vertical="center"/>
    </xf>
    <xf numFmtId="2" fontId="3" fillId="0" borderId="5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/>
    </xf>
    <xf numFmtId="1" fontId="3" fillId="10" borderId="4" xfId="1" applyNumberFormat="1" applyFont="1" applyFill="1" applyBorder="1" applyAlignment="1">
      <alignment horizontal="center" vertical="center"/>
    </xf>
    <xf numFmtId="1" fontId="3" fillId="10" borderId="5" xfId="1" applyNumberFormat="1" applyFont="1" applyFill="1" applyBorder="1" applyAlignment="1">
      <alignment horizontal="center" vertical="center"/>
    </xf>
    <xf numFmtId="2" fontId="3" fillId="10" borderId="5" xfId="1" applyNumberFormat="1" applyFont="1" applyFill="1" applyBorder="1" applyAlignment="1">
      <alignment horizontal="center" vertical="center"/>
    </xf>
    <xf numFmtId="1" fontId="3" fillId="10" borderId="6" xfId="1" applyNumberFormat="1" applyFont="1" applyFill="1" applyBorder="1" applyAlignment="1">
      <alignment horizontal="center" vertical="center"/>
    </xf>
    <xf numFmtId="0" fontId="2" fillId="8" borderId="0" xfId="1" applyFont="1" applyFill="1"/>
    <xf numFmtId="0" fontId="14" fillId="0" borderId="7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1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48497942386829"/>
          <c:y val="3.5277777777777776E-2"/>
          <c:w val="0.77352078189300411"/>
          <c:h val="0.805437373737373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'Graphs divers'!$B$3</c:f>
              <c:strCache>
                <c:ptCount val="1"/>
                <c:pt idx="0">
                  <c:v>Eby 1990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divers'!$C$3:$C$4</c:f>
              <c:numCache>
                <c:formatCode>General</c:formatCode>
                <c:ptCount val="2"/>
                <c:pt idx="0">
                  <c:v>3</c:v>
                </c:pt>
                <c:pt idx="1">
                  <c:v>1</c:v>
                </c:pt>
              </c:numCache>
            </c:numRef>
          </c:xVal>
          <c:yVal>
            <c:numRef>
              <c:f>'Graphs divers'!$D$3:$D$4</c:f>
              <c:numCache>
                <c:formatCode>General</c:formatCode>
                <c:ptCount val="2"/>
                <c:pt idx="0">
                  <c:v>1.1000000000000001</c:v>
                </c:pt>
                <c:pt idx="1">
                  <c:v>10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D-4A60-4E10-9738-F77F099C1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296160"/>
        <c:axId val="-1400307040"/>
        <c:extLst xmlns:c16r2="http://schemas.microsoft.com/office/drawing/2015/06/chart"/>
      </c:scatterChart>
      <c:valAx>
        <c:axId val="-1400296160"/>
        <c:scaling>
          <c:logBase val="10"/>
          <c:orientation val="minMax"/>
          <c:max val="40"/>
          <c:min val="1.0000000000000002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Y/Nb</a:t>
                </a:r>
              </a:p>
            </c:rich>
          </c:tx>
          <c:layout>
            <c:manualLayout>
              <c:xMode val="edge"/>
              <c:yMode val="edge"/>
              <c:x val="0.44147366255144033"/>
              <c:y val="0.9204285353535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307040"/>
        <c:crossesAt val="1.0000000000000002E-2"/>
        <c:crossBetween val="midCat"/>
      </c:valAx>
      <c:valAx>
        <c:axId val="-1400307040"/>
        <c:scaling>
          <c:logBase val="10"/>
          <c:orientation val="minMax"/>
          <c:max val="100"/>
          <c:min val="0.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Rb/Nb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53785419248930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296160"/>
        <c:crossesAt val="1.0000000000000002E-2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48497942386829"/>
          <c:y val="3.5277777777777776E-2"/>
          <c:w val="0.77352078189300411"/>
          <c:h val="0.80543737373737379"/>
        </c:manualLayout>
      </c:layout>
      <c:scatterChart>
        <c:scatterStyle val="lineMarker"/>
        <c:varyColors val="0"/>
        <c:ser>
          <c:idx val="1"/>
          <c:order val="0"/>
          <c:tx>
            <c:strRef>
              <c:f>Help!$AS$2</c:f>
              <c:strCache>
                <c:ptCount val="1"/>
                <c:pt idx="0">
                  <c:v>Calcul diagram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Help!$BA$4:$BA$16</c:f>
              <c:numCache>
                <c:formatCode>0.0</c:formatCode>
                <c:ptCount val="13"/>
                <c:pt idx="0">
                  <c:v>94.327561668595621</c:v>
                </c:pt>
                <c:pt idx="1">
                  <c:v>50.793538130394509</c:v>
                </c:pt>
                <c:pt idx="2">
                  <c:v>43.739716928866621</c:v>
                </c:pt>
                <c:pt idx="3">
                  <c:v>35.72259372989646</c:v>
                </c:pt>
                <c:pt idx="4">
                  <c:v>24.867104869052344</c:v>
                </c:pt>
                <c:pt idx="5">
                  <c:v>44.250529601356611</c:v>
                </c:pt>
                <c:pt idx="6">
                  <c:v>42.208710149578792</c:v>
                </c:pt>
                <c:pt idx="7">
                  <c:v>35.65380932914691</c:v>
                </c:pt>
                <c:pt idx="8">
                  <c:v>22.895922387512776</c:v>
                </c:pt>
                <c:pt idx="9">
                  <c:v>44.04038410821903</c:v>
                </c:pt>
                <c:pt idx="10">
                  <c:v>41.585147323883014</c:v>
                </c:pt>
                <c:pt idx="11">
                  <c:v>31.448090633928739</c:v>
                </c:pt>
                <c:pt idx="12">
                  <c:v>14.650173596406182</c:v>
                </c:pt>
              </c:numCache>
            </c:numRef>
          </c:xVal>
          <c:yVal>
            <c:numRef>
              <c:f>Help!$AZ$4:$AZ$16</c:f>
              <c:numCache>
                <c:formatCode>0.0</c:formatCode>
                <c:ptCount val="13"/>
                <c:pt idx="0">
                  <c:v>8.67</c:v>
                </c:pt>
                <c:pt idx="1">
                  <c:v>8.4</c:v>
                </c:pt>
                <c:pt idx="2">
                  <c:v>7.8100000000000005</c:v>
                </c:pt>
                <c:pt idx="3">
                  <c:v>6.53</c:v>
                </c:pt>
                <c:pt idx="4">
                  <c:v>4.99</c:v>
                </c:pt>
                <c:pt idx="5">
                  <c:v>10.48</c:v>
                </c:pt>
                <c:pt idx="6">
                  <c:v>8.4400000000000013</c:v>
                </c:pt>
                <c:pt idx="7">
                  <c:v>6.65</c:v>
                </c:pt>
                <c:pt idx="8">
                  <c:v>4.47</c:v>
                </c:pt>
                <c:pt idx="9">
                  <c:v>11.2</c:v>
                </c:pt>
                <c:pt idx="10">
                  <c:v>8.64</c:v>
                </c:pt>
                <c:pt idx="11">
                  <c:v>6.67</c:v>
                </c:pt>
                <c:pt idx="12">
                  <c:v>2.9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0DA-4758-8310-C00FCCED6B0F}"/>
            </c:ext>
          </c:extLst>
        </c:ser>
        <c:ser>
          <c:idx val="0"/>
          <c:order val="1"/>
          <c:tx>
            <c:strRef>
              <c:f>'Graphs divers'!$G$97</c:f>
              <c:strCache>
                <c:ptCount val="1"/>
                <c:pt idx="0">
                  <c:v>Hughes 1973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divers'!$G$99:$G$102</c:f>
              <c:numCache>
                <c:formatCode>General</c:formatCode>
                <c:ptCount val="4"/>
                <c:pt idx="0">
                  <c:v>15</c:v>
                </c:pt>
                <c:pt idx="1">
                  <c:v>20</c:v>
                </c:pt>
                <c:pt idx="2">
                  <c:v>40</c:v>
                </c:pt>
                <c:pt idx="3">
                  <c:v>40</c:v>
                </c:pt>
              </c:numCache>
            </c:numRef>
          </c:xVal>
          <c:yVal>
            <c:numRef>
              <c:f>'Graphs divers'!$H$99:$H$102</c:f>
              <c:numCache>
                <c:formatCode>General</c:formatCode>
                <c:ptCount val="4"/>
                <c:pt idx="0">
                  <c:v>3</c:v>
                </c:pt>
                <c:pt idx="1">
                  <c:v>4</c:v>
                </c:pt>
                <c:pt idx="2">
                  <c:v>12</c:v>
                </c:pt>
                <c:pt idx="3">
                  <c:v>15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0DA-4758-8310-C00FCCED6B0F}"/>
            </c:ext>
          </c:extLst>
        </c:ser>
        <c:ser>
          <c:idx val="2"/>
          <c:order val="2"/>
          <c:tx>
            <c:strRef>
              <c:f>'Graphs divers'!$G$97</c:f>
              <c:strCache>
                <c:ptCount val="1"/>
                <c:pt idx="0">
                  <c:v>Hughes 1973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divers'!$J$99:$J$102</c:f>
              <c:numCache>
                <c:formatCode>General</c:formatCode>
                <c:ptCount val="4"/>
                <c:pt idx="0">
                  <c:v>65</c:v>
                </c:pt>
                <c:pt idx="1">
                  <c:v>60</c:v>
                </c:pt>
                <c:pt idx="2">
                  <c:v>40</c:v>
                </c:pt>
                <c:pt idx="3">
                  <c:v>20</c:v>
                </c:pt>
              </c:numCache>
            </c:numRef>
          </c:xVal>
          <c:yVal>
            <c:numRef>
              <c:f>'Graphs divers'!$K$99:$K$102</c:f>
              <c:numCache>
                <c:formatCode>General</c:formatCode>
                <c:ptCount val="4"/>
                <c:pt idx="0">
                  <c:v>10</c:v>
                </c:pt>
                <c:pt idx="1">
                  <c:v>7</c:v>
                </c:pt>
                <c:pt idx="2">
                  <c:v>4</c:v>
                </c:pt>
                <c:pt idx="3">
                  <c:v>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0DA-4758-8310-C00FCCED6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1643056"/>
        <c:axId val="-1401650672"/>
        <c:extLst xmlns:c16r2="http://schemas.microsoft.com/office/drawing/2015/06/chart"/>
      </c:scatterChart>
      <c:valAx>
        <c:axId val="-1401643056"/>
        <c:scaling>
          <c:orientation val="minMax"/>
          <c:max val="8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K2O/(K2O+Na2O)*100</a:t>
                </a:r>
              </a:p>
            </c:rich>
          </c:tx>
          <c:layout>
            <c:manualLayout>
              <c:xMode val="edge"/>
              <c:yMode val="edge"/>
              <c:x val="0.35416145401151711"/>
              <c:y val="0.920428647733806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1650672"/>
        <c:crossesAt val="1.0000000000000002E-2"/>
        <c:crossBetween val="midCat"/>
      </c:valAx>
      <c:valAx>
        <c:axId val="-14016506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K2O+Na2O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53785419248930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1643056"/>
        <c:crossesAt val="1.0000000000000002E-2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462679152487645E-2"/>
          <c:y val="6.4814814814814811E-2"/>
          <c:w val="0.90899157952259124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Help!$A$25</c:f>
              <c:strCache>
                <c:ptCount val="1"/>
                <c:pt idx="0">
                  <c:v>11MLR09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Help!$EH$3:$FG$3</c:f>
              <c:strCache>
                <c:ptCount val="26"/>
                <c:pt idx="0">
                  <c:v>Cs</c:v>
                </c:pt>
                <c:pt idx="1">
                  <c:v>Rb</c:v>
                </c:pt>
                <c:pt idx="2">
                  <c:v>Ba</c:v>
                </c:pt>
                <c:pt idx="3">
                  <c:v>Th</c:v>
                </c:pt>
                <c:pt idx="4">
                  <c:v>U</c:v>
                </c:pt>
                <c:pt idx="5">
                  <c:v>Nb</c:v>
                </c:pt>
                <c:pt idx="6">
                  <c:v>Ta</c:v>
                </c:pt>
                <c:pt idx="7">
                  <c:v>La</c:v>
                </c:pt>
                <c:pt idx="8">
                  <c:v>Ce</c:v>
                </c:pt>
                <c:pt idx="9">
                  <c:v>Pb</c:v>
                </c:pt>
                <c:pt idx="10">
                  <c:v>Pr</c:v>
                </c:pt>
                <c:pt idx="11">
                  <c:v>Sr</c:v>
                </c:pt>
                <c:pt idx="12">
                  <c:v>P</c:v>
                </c:pt>
                <c:pt idx="13">
                  <c:v>Nd</c:v>
                </c:pt>
                <c:pt idx="14">
                  <c:v>Zr</c:v>
                </c:pt>
                <c:pt idx="15">
                  <c:v>Hf</c:v>
                </c:pt>
                <c:pt idx="16">
                  <c:v>Sm</c:v>
                </c:pt>
                <c:pt idx="17">
                  <c:v>Eu</c:v>
                </c:pt>
                <c:pt idx="18">
                  <c:v>Ti</c:v>
                </c:pt>
                <c:pt idx="19">
                  <c:v>Dy</c:v>
                </c:pt>
                <c:pt idx="20">
                  <c:v>Y</c:v>
                </c:pt>
                <c:pt idx="21">
                  <c:v>Yb</c:v>
                </c:pt>
                <c:pt idx="22">
                  <c:v>Lu</c:v>
                </c:pt>
                <c:pt idx="23">
                  <c:v>Co</c:v>
                </c:pt>
                <c:pt idx="24">
                  <c:v>Ni</c:v>
                </c:pt>
                <c:pt idx="25">
                  <c:v>Cr</c:v>
                </c:pt>
              </c:strCache>
            </c:strRef>
          </c:cat>
          <c:val>
            <c:numRef>
              <c:f>Help!$EH$25:$FG$25</c:f>
              <c:numCache>
                <c:formatCode>0.00</c:formatCode>
                <c:ptCount val="26"/>
                <c:pt idx="0">
                  <c:v>7.7777777777777795</c:v>
                </c:pt>
                <c:pt idx="1">
                  <c:v>1.4049586776859504</c:v>
                </c:pt>
                <c:pt idx="2">
                  <c:v>11.513868613138687</c:v>
                </c:pt>
                <c:pt idx="3">
                  <c:v>31.33097762073027</c:v>
                </c:pt>
                <c:pt idx="4">
                  <c:v>4528.384279475983</c:v>
                </c:pt>
                <c:pt idx="5">
                  <c:v>11.07563025210084</c:v>
                </c:pt>
                <c:pt idx="6">
                  <c:v>7.9069767441860481</c:v>
                </c:pt>
                <c:pt idx="7">
                  <c:v>15.720140515222482</c:v>
                </c:pt>
                <c:pt idx="8">
                  <c:v>18.158480232757146</c:v>
                </c:pt>
                <c:pt idx="9" formatCode="0.0">
                  <c:v>92.756756756756758</c:v>
                </c:pt>
                <c:pt idx="10" formatCode="0.0">
                  <c:v>20.624764772299589</c:v>
                </c:pt>
                <c:pt idx="11">
                  <c:v>10.94090909090909</c:v>
                </c:pt>
                <c:pt idx="12">
                  <c:v>64.711842806255163</c:v>
                </c:pt>
                <c:pt idx="13">
                  <c:v>23.184190902311709</c:v>
                </c:pt>
                <c:pt idx="14">
                  <c:v>2.3368932038834949</c:v>
                </c:pt>
                <c:pt idx="15">
                  <c:v>2.3224950232249499</c:v>
                </c:pt>
                <c:pt idx="16">
                  <c:v>42.949160340464694</c:v>
                </c:pt>
                <c:pt idx="17">
                  <c:v>6.0060060060060056</c:v>
                </c:pt>
                <c:pt idx="18" formatCode="0.0000">
                  <c:v>0.1895174391370418</c:v>
                </c:pt>
                <c:pt idx="19">
                  <c:v>47.769028871391072</c:v>
                </c:pt>
                <c:pt idx="20">
                  <c:v>55.496368038740918</c:v>
                </c:pt>
                <c:pt idx="21">
                  <c:v>28.634268956849603</c:v>
                </c:pt>
                <c:pt idx="22">
                  <c:v>25.271777495411548</c:v>
                </c:pt>
                <c:pt idx="23">
                  <c:v>9.5098039215686277E-3</c:v>
                </c:pt>
                <c:pt idx="24" formatCode="0.000">
                  <c:v>4.4462365591397849E-3</c:v>
                </c:pt>
                <c:pt idx="25">
                  <c:v>9.4126984126984125E-3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669-4BC5-B46E-20203F76D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1644144"/>
        <c:axId val="-1193293920"/>
      </c:lineChart>
      <c:catAx>
        <c:axId val="-140164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93293920"/>
        <c:crossesAt val="1.0000000000000002E-3"/>
        <c:auto val="1"/>
        <c:lblAlgn val="ctr"/>
        <c:lblOffset val="100"/>
        <c:noMultiLvlLbl val="0"/>
      </c:catAx>
      <c:valAx>
        <c:axId val="-119329392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Rock/primitive mantle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1644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48497942386829"/>
          <c:y val="3.5277777777777776E-2"/>
          <c:w val="0.77352078189300411"/>
          <c:h val="0.805437373737373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'Graphs divers'!$B$26</c:f>
              <c:strCache>
                <c:ptCount val="1"/>
                <c:pt idx="0">
                  <c:v>Frost and Frost 2008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divers'!$B$27:$B$28</c:f>
              <c:numCache>
                <c:formatCode>General</c:formatCode>
                <c:ptCount val="2"/>
                <c:pt idx="0">
                  <c:v>40</c:v>
                </c:pt>
                <c:pt idx="1">
                  <c:v>80</c:v>
                </c:pt>
              </c:numCache>
            </c:numRef>
          </c:xVal>
          <c:yVal>
            <c:numRef>
              <c:f>'Graphs divers'!$C$27:$C$28</c:f>
              <c:numCache>
                <c:formatCode>General</c:formatCode>
                <c:ptCount val="2"/>
                <c:pt idx="0">
                  <c:v>0.66</c:v>
                </c:pt>
                <c:pt idx="1">
                  <c:v>0.8600000000000001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902-4267-A27D-BD9874E6ECAA}"/>
            </c:ext>
          </c:extLst>
        </c:ser>
        <c:ser>
          <c:idx val="1"/>
          <c:order val="1"/>
          <c:tx>
            <c:strRef>
              <c:f>Help!$A$3</c:f>
              <c:strCache>
                <c:ptCount val="1"/>
                <c:pt idx="0">
                  <c:v>Echantillons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Help!$D$4:$D$16</c:f>
              <c:numCache>
                <c:formatCode>0.00</c:formatCode>
                <c:ptCount val="13"/>
                <c:pt idx="0">
                  <c:v>72.48</c:v>
                </c:pt>
                <c:pt idx="1">
                  <c:v>73.67</c:v>
                </c:pt>
                <c:pt idx="2">
                  <c:v>71.58</c:v>
                </c:pt>
                <c:pt idx="3">
                  <c:v>67.02</c:v>
                </c:pt>
                <c:pt idx="4">
                  <c:v>62.98</c:v>
                </c:pt>
                <c:pt idx="5">
                  <c:v>66.34</c:v>
                </c:pt>
                <c:pt idx="6">
                  <c:v>62.89</c:v>
                </c:pt>
                <c:pt idx="7">
                  <c:v>59.13</c:v>
                </c:pt>
                <c:pt idx="8">
                  <c:v>55.22</c:v>
                </c:pt>
                <c:pt idx="9">
                  <c:v>60.4</c:v>
                </c:pt>
                <c:pt idx="10">
                  <c:v>57.48</c:v>
                </c:pt>
                <c:pt idx="11">
                  <c:v>53.83</c:v>
                </c:pt>
                <c:pt idx="12">
                  <c:v>47.02</c:v>
                </c:pt>
              </c:numCache>
            </c:numRef>
          </c:xVal>
          <c:yVal>
            <c:numRef>
              <c:f>Help!$BC$4:$BC$16</c:f>
              <c:numCache>
                <c:formatCode>0.0</c:formatCode>
                <c:ptCount val="13"/>
                <c:pt idx="0">
                  <c:v>0.64371040905706522</c:v>
                </c:pt>
                <c:pt idx="1">
                  <c:v>0.81239459553763538</c:v>
                </c:pt>
                <c:pt idx="2">
                  <c:v>0.77599918528325285</c:v>
                </c:pt>
                <c:pt idx="3">
                  <c:v>0.71617067658516309</c:v>
                </c:pt>
                <c:pt idx="4">
                  <c:v>0.6809357868076088</c:v>
                </c:pt>
                <c:pt idx="5">
                  <c:v>0.8989983234876503</c:v>
                </c:pt>
                <c:pt idx="6">
                  <c:v>0.74640209970151938</c:v>
                </c:pt>
                <c:pt idx="7">
                  <c:v>0.70835147581178848</c:v>
                </c:pt>
                <c:pt idx="8">
                  <c:v>0.63778349571927073</c:v>
                </c:pt>
                <c:pt idx="9">
                  <c:v>0.84710088625784519</c:v>
                </c:pt>
                <c:pt idx="10">
                  <c:v>0.70315233810337496</c:v>
                </c:pt>
                <c:pt idx="11">
                  <c:v>0.6890831503005852</c:v>
                </c:pt>
                <c:pt idx="12">
                  <c:v>0.52572422204676306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A36-4B49-86F6-2A8ED1DC3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306496"/>
        <c:axId val="-1400301056"/>
        <c:extLst xmlns:c16r2="http://schemas.microsoft.com/office/drawing/2015/06/chart"/>
      </c:scatterChart>
      <c:valAx>
        <c:axId val="-1400306496"/>
        <c:scaling>
          <c:orientation val="minMax"/>
          <c:max val="80"/>
          <c:min val="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SiO2 (wt%)</a:t>
                </a:r>
              </a:p>
            </c:rich>
          </c:tx>
          <c:layout>
            <c:manualLayout>
              <c:xMode val="edge"/>
              <c:yMode val="edge"/>
              <c:x val="0.44147366255144033"/>
              <c:y val="0.9204285353535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301056"/>
        <c:crosses val="autoZero"/>
        <c:crossBetween val="midCat"/>
      </c:valAx>
      <c:valAx>
        <c:axId val="-1400301056"/>
        <c:scaling>
          <c:orientation val="minMax"/>
          <c:max val="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FeOt/(FeOt+MgO)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53785419248930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306496"/>
        <c:crossesAt val="1.0000000000000002E-2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48497942386829"/>
          <c:y val="3.5277777777777776E-2"/>
          <c:w val="0.77352078189300411"/>
          <c:h val="0.805437373737373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'Graphs divers'!$O$4</c:f>
              <c:strCache>
                <c:ptCount val="1"/>
                <c:pt idx="0">
                  <c:v>A1-A2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divers'!$P$4:$P$5</c:f>
              <c:numCache>
                <c:formatCode>General</c:formatCode>
                <c:ptCount val="2"/>
                <c:pt idx="0">
                  <c:v>0.3</c:v>
                </c:pt>
                <c:pt idx="1">
                  <c:v>20</c:v>
                </c:pt>
              </c:numCache>
            </c:numRef>
          </c:xVal>
          <c:yVal>
            <c:numRef>
              <c:f>'Graphs divers'!$Q$4:$Q$5</c:f>
              <c:numCache>
                <c:formatCode>General</c:formatCode>
                <c:ptCount val="2"/>
                <c:pt idx="0">
                  <c:v>21.5</c:v>
                </c:pt>
                <c:pt idx="1">
                  <c:v>6.5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83A-4B6B-B66B-2B3EE3BA942B}"/>
            </c:ext>
          </c:extLst>
        </c:ser>
        <c:ser>
          <c:idx val="1"/>
          <c:order val="1"/>
          <c:tx>
            <c:strRef>
              <c:f>'Graphs divers'!$O$8</c:f>
              <c:strCache>
                <c:ptCount val="1"/>
                <c:pt idx="0">
                  <c:v>A2-MPGs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divers'!$P$8:$P$9</c:f>
              <c:numCache>
                <c:formatCode>General</c:formatCode>
                <c:ptCount val="2"/>
                <c:pt idx="0">
                  <c:v>0.2</c:v>
                </c:pt>
                <c:pt idx="1">
                  <c:v>9</c:v>
                </c:pt>
              </c:numCache>
            </c:numRef>
          </c:xVal>
          <c:yVal>
            <c:numRef>
              <c:f>'Graphs divers'!$Q$8:$Q$9</c:f>
              <c:numCache>
                <c:formatCode>General</c:formatCode>
                <c:ptCount val="2"/>
                <c:pt idx="0">
                  <c:v>15.5</c:v>
                </c:pt>
                <c:pt idx="1">
                  <c:v>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83A-4B6B-B66B-2B3EE3BA9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299968"/>
        <c:axId val="-1400310304"/>
        <c:extLst xmlns:c16r2="http://schemas.microsoft.com/office/drawing/2015/06/chart"/>
      </c:scatterChart>
      <c:valAx>
        <c:axId val="-1400299968"/>
        <c:scaling>
          <c:logBase val="10"/>
          <c:orientation val="minMax"/>
          <c:max val="40"/>
          <c:min val="1.0000000000000002E-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Ta (ppm)</a:t>
                </a:r>
              </a:p>
            </c:rich>
          </c:tx>
          <c:layout>
            <c:manualLayout>
              <c:xMode val="edge"/>
              <c:yMode val="edge"/>
              <c:x val="0.44147366255144033"/>
              <c:y val="0.9204285353535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310304"/>
        <c:crossesAt val="1.0000000000000002E-2"/>
        <c:crossBetween val="midCat"/>
      </c:valAx>
      <c:valAx>
        <c:axId val="-14003103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Nb/Ta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53785419248930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299968"/>
        <c:crossesAt val="1.0000000000000002E-2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48497942386829"/>
          <c:y val="3.5277777777777776E-2"/>
          <c:w val="0.77352078189300411"/>
          <c:h val="0.805437373737373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'Graphs divers'!$O$13</c:f>
              <c:strCache>
                <c:ptCount val="1"/>
                <c:pt idx="0">
                  <c:v>A1-A2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divers'!$P$13:$P$14</c:f>
              <c:numCache>
                <c:formatCode>General</c:formatCode>
                <c:ptCount val="2"/>
                <c:pt idx="0">
                  <c:v>8</c:v>
                </c:pt>
                <c:pt idx="1">
                  <c:v>100</c:v>
                </c:pt>
              </c:numCache>
            </c:numRef>
          </c:xVal>
          <c:yVal>
            <c:numRef>
              <c:f>'Graphs divers'!$Q$13:$Q$14</c:f>
              <c:numCache>
                <c:formatCode>General</c:formatCode>
                <c:ptCount val="2"/>
                <c:pt idx="0">
                  <c:v>22</c:v>
                </c:pt>
                <c:pt idx="1">
                  <c:v>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359-4BF9-9E50-982E2D1630CA}"/>
            </c:ext>
          </c:extLst>
        </c:ser>
        <c:ser>
          <c:idx val="1"/>
          <c:order val="1"/>
          <c:tx>
            <c:strRef>
              <c:f>'Graphs divers'!$O$17</c:f>
              <c:strCache>
                <c:ptCount val="1"/>
                <c:pt idx="0">
                  <c:v>A2-MPGs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divers'!$P$17:$P$18</c:f>
              <c:numCache>
                <c:formatCode>General</c:formatCode>
                <c:ptCount val="2"/>
                <c:pt idx="0">
                  <c:v>3</c:v>
                </c:pt>
                <c:pt idx="1">
                  <c:v>40</c:v>
                </c:pt>
              </c:numCache>
            </c:numRef>
          </c:xVal>
          <c:yVal>
            <c:numRef>
              <c:f>'Graphs divers'!$Q$17:$Q$18</c:f>
              <c:numCache>
                <c:formatCode>General</c:formatCode>
                <c:ptCount val="2"/>
                <c:pt idx="0">
                  <c:v>16</c:v>
                </c:pt>
                <c:pt idx="1">
                  <c:v>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359-4BF9-9E50-982E2D163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300512"/>
        <c:axId val="-1400308672"/>
        <c:extLst xmlns:c16r2="http://schemas.microsoft.com/office/drawing/2015/06/chart"/>
      </c:scatterChart>
      <c:valAx>
        <c:axId val="-1400300512"/>
        <c:scaling>
          <c:logBase val="10"/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Nb (ppm)</a:t>
                </a:r>
              </a:p>
            </c:rich>
          </c:tx>
          <c:layout>
            <c:manualLayout>
              <c:xMode val="edge"/>
              <c:yMode val="edge"/>
              <c:x val="0.44147366255144033"/>
              <c:y val="0.9204285353535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308672"/>
        <c:crossesAt val="1.0000000000000002E-2"/>
        <c:crossBetween val="midCat"/>
      </c:valAx>
      <c:valAx>
        <c:axId val="-14003086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Nb/Ta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53785419248930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300512"/>
        <c:crossesAt val="1.0000000000000002E-2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48497942386829"/>
          <c:y val="3.5277777777777776E-2"/>
          <c:w val="0.77352078189300411"/>
          <c:h val="0.805437373737373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'Graphs divers'!$B$50</c:f>
              <c:strCache>
                <c:ptCount val="1"/>
                <c:pt idx="0">
                  <c:v>Shand diagram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divers'!$B$59:$B$60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xVal>
          <c:yVal>
            <c:numRef>
              <c:f>'Graphs divers'!$C$59:$C$60</c:f>
              <c:numCache>
                <c:formatCode>General</c:formatCode>
                <c:ptCount val="2"/>
                <c:pt idx="0">
                  <c:v>0</c:v>
                </c:pt>
                <c:pt idx="1">
                  <c:v>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50C-4E61-B7B5-BC89A195AA15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divers'!$B$53:$B$54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xVal>
          <c:yVal>
            <c:numRef>
              <c:f>'Graphs divers'!$C$53:$C$54</c:f>
              <c:numCache>
                <c:formatCode>General</c:formatCode>
                <c:ptCount val="2"/>
                <c:pt idx="0">
                  <c:v>1</c:v>
                </c:pt>
                <c:pt idx="1">
                  <c:v>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50C-4E61-B7B5-BC89A195AA15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divers'!$B$56:$B$57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'Graphs divers'!$C$56:$C$57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50C-4E61-B7B5-BC89A195AA15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'Graphs divers'!$B$62:$B$63</c:f>
              <c:numCache>
                <c:formatCode>General</c:formatCode>
                <c:ptCount val="2"/>
                <c:pt idx="0">
                  <c:v>1.1000000000000001</c:v>
                </c:pt>
                <c:pt idx="1">
                  <c:v>1.1000000000000001</c:v>
                </c:pt>
              </c:numCache>
            </c:numRef>
          </c:xVal>
          <c:yVal>
            <c:numRef>
              <c:f>'Graphs divers'!$C$62:$C$63</c:f>
              <c:numCache>
                <c:formatCode>General</c:formatCode>
                <c:ptCount val="2"/>
                <c:pt idx="0">
                  <c:v>1.1000000000000001</c:v>
                </c:pt>
                <c:pt idx="1">
                  <c:v>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50C-4E61-B7B5-BC89A195AA15}"/>
            </c:ext>
          </c:extLst>
        </c:ser>
        <c:ser>
          <c:idx val="4"/>
          <c:order val="4"/>
          <c:spPr>
            <a:ln w="1905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Help!$AW$4:$AW$16</c:f>
              <c:numCache>
                <c:formatCode>0.0</c:formatCode>
                <c:ptCount val="13"/>
                <c:pt idx="0">
                  <c:v>1.2939935834484062</c:v>
                </c:pt>
                <c:pt idx="1">
                  <c:v>1.1067677390971393</c:v>
                </c:pt>
                <c:pt idx="2">
                  <c:v>1.0472320917474076</c:v>
                </c:pt>
                <c:pt idx="3">
                  <c:v>0.9663921037609724</c:v>
                </c:pt>
                <c:pt idx="4">
                  <c:v>0.92347719935246686</c:v>
                </c:pt>
                <c:pt idx="5">
                  <c:v>0.99545191809881906</c:v>
                </c:pt>
                <c:pt idx="6">
                  <c:v>0.87484235829354751</c:v>
                </c:pt>
                <c:pt idx="7">
                  <c:v>0.86665243469801811</c:v>
                </c:pt>
                <c:pt idx="8">
                  <c:v>0.80499151935274738</c:v>
                </c:pt>
                <c:pt idx="9">
                  <c:v>0.94810339643790986</c:v>
                </c:pt>
                <c:pt idx="10">
                  <c:v>0.80724084145883013</c:v>
                </c:pt>
                <c:pt idx="11">
                  <c:v>0.72672101851591941</c:v>
                </c:pt>
                <c:pt idx="12">
                  <c:v>0.61876359795224223</c:v>
                </c:pt>
              </c:numCache>
            </c:numRef>
          </c:xVal>
          <c:yVal>
            <c:numRef>
              <c:f>Help!$AX$4:$AX$16</c:f>
              <c:numCache>
                <c:formatCode>0.0</c:formatCode>
                <c:ptCount val="13"/>
                <c:pt idx="0">
                  <c:v>1.3259524310963211</c:v>
                </c:pt>
                <c:pt idx="1">
                  <c:v>1.2613892656739107</c:v>
                </c:pt>
                <c:pt idx="2">
                  <c:v>1.3746437405895673</c:v>
                </c:pt>
                <c:pt idx="3">
                  <c:v>1.6975473453221537</c:v>
                </c:pt>
                <c:pt idx="4">
                  <c:v>2.2285251181735886</c:v>
                </c:pt>
                <c:pt idx="5">
                  <c:v>1.1400775401716248</c:v>
                </c:pt>
                <c:pt idx="6">
                  <c:v>1.3735662893390113</c:v>
                </c:pt>
                <c:pt idx="7">
                  <c:v>1.8159343029623531</c:v>
                </c:pt>
                <c:pt idx="8">
                  <c:v>2.5823728705750213</c:v>
                </c:pt>
                <c:pt idx="9">
                  <c:v>1.2332523124809784</c:v>
                </c:pt>
                <c:pt idx="10">
                  <c:v>1.4477248408327372</c:v>
                </c:pt>
                <c:pt idx="11">
                  <c:v>1.706056964422576</c:v>
                </c:pt>
                <c:pt idx="12">
                  <c:v>3.6362214315351467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ED4-4AB1-9F2C-432F1606E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309216"/>
        <c:axId val="-1400297248"/>
        <c:extLst xmlns:c16r2="http://schemas.microsoft.com/office/drawing/2015/06/chart"/>
      </c:scatterChart>
      <c:valAx>
        <c:axId val="-1400309216"/>
        <c:scaling>
          <c:orientation val="minMax"/>
          <c:max val="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A/CNK</a:t>
                </a:r>
              </a:p>
            </c:rich>
          </c:tx>
          <c:layout>
            <c:manualLayout>
              <c:xMode val="edge"/>
              <c:yMode val="edge"/>
              <c:x val="0.44147366255144033"/>
              <c:y val="0.9204285353535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297248"/>
        <c:crosses val="autoZero"/>
        <c:crossBetween val="midCat"/>
      </c:valAx>
      <c:valAx>
        <c:axId val="-1400297248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A/NK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53785419248930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309216"/>
        <c:crossesAt val="1.0000000000000002E-2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48497942386829"/>
          <c:y val="3.5277777777777776E-2"/>
          <c:w val="0.77352078189300411"/>
          <c:h val="0.805437373737373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'Graphs divers'!$N$49</c:f>
              <c:strCache>
                <c:ptCount val="1"/>
                <c:pt idx="0">
                  <c:v>Whalen et al. 1987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divers'!$O$51:$O$53</c:f>
              <c:numCache>
                <c:formatCode>General</c:formatCode>
                <c:ptCount val="3"/>
                <c:pt idx="0">
                  <c:v>350</c:v>
                </c:pt>
                <c:pt idx="1">
                  <c:v>350</c:v>
                </c:pt>
                <c:pt idx="2">
                  <c:v>1</c:v>
                </c:pt>
              </c:numCache>
            </c:numRef>
          </c:xVal>
          <c:yVal>
            <c:numRef>
              <c:f>'Graphs divers'!$P$51:$P$53</c:f>
              <c:numCache>
                <c:formatCode>General</c:formatCode>
                <c:ptCount val="3"/>
                <c:pt idx="0">
                  <c:v>0.5</c:v>
                </c:pt>
                <c:pt idx="1">
                  <c:v>0.85</c:v>
                </c:pt>
                <c:pt idx="2">
                  <c:v>0.85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076-449B-BED7-4F356E90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299424"/>
        <c:axId val="-1400298880"/>
        <c:extLst xmlns:c16r2="http://schemas.microsoft.com/office/drawing/2015/06/chart"/>
      </c:scatterChart>
      <c:valAx>
        <c:axId val="-1400299424"/>
        <c:scaling>
          <c:logBase val="10"/>
          <c:orientation val="minMax"/>
          <c:max val="100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Zr + Nb + Ce + Y (ppm)</a:t>
                </a:r>
              </a:p>
            </c:rich>
          </c:tx>
          <c:layout>
            <c:manualLayout>
              <c:xMode val="edge"/>
              <c:yMode val="edge"/>
              <c:x val="0.44147366255144033"/>
              <c:y val="0.9204285353535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298880"/>
        <c:crosses val="autoZero"/>
        <c:crossBetween val="midCat"/>
      </c:valAx>
      <c:valAx>
        <c:axId val="-1400298880"/>
        <c:scaling>
          <c:orientation val="minMax"/>
          <c:max val="2"/>
          <c:min val="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(Na+K)/Al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53785419248930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299424"/>
        <c:crossesAt val="1.0000000000000002E-2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48497942386829"/>
          <c:y val="3.5277777777777776E-2"/>
          <c:w val="0.77352078189300411"/>
          <c:h val="0.80543737373737379"/>
        </c:manualLayout>
      </c:layout>
      <c:scatterChart>
        <c:scatterStyle val="lineMarker"/>
        <c:varyColors val="0"/>
        <c:ser>
          <c:idx val="2"/>
          <c:order val="0"/>
          <c:tx>
            <c:v>Common igneous rocks</c:v>
          </c:tx>
          <c:spPr>
            <a:ln w="19050" cap="rnd">
              <a:noFill/>
              <a:round/>
            </a:ln>
            <a:effectLst/>
          </c:spPr>
          <c:marker>
            <c:symbol val="x"/>
            <c:size val="9"/>
            <c:spPr>
              <a:noFill/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/>
              <c:tx>
                <c:rich>
                  <a:bodyPr/>
                  <a:lstStyle/>
                  <a:p>
                    <a:fld id="{69D506E7-B90D-4CC2-815D-ED0B02FC719D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0C2-44A5-8302-FF39A2075BA8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9A1C7591-8A64-4FC7-ACE0-C5713300D9A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9A4F66A8-3CF2-48E0-8280-6F82BEE02BE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B5EC3000-065E-44ED-8EBC-C3B64A1FDB0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618569FC-25C0-4401-B04E-995AB0E911F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83AD7972-83B1-42ED-897F-DD7E634FCC3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FADB6570-17F7-41E0-BDC8-6140341FBC44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2EE9E028-F8B5-41C9-9A36-D605F4656DC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849F14D0-D8F4-406C-A2A7-61D3FF9BAD6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6B8B4932-95A1-472A-A3BF-244C3AA07DB1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59F86051-5614-4CA8-871A-F4105A3C84F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D6A52A29-0584-4D56-AB71-E26267F467C0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xVal>
            <c:numRef>
              <c:f>Help!$AS$5:$AS$16</c:f>
              <c:numCache>
                <c:formatCode>0.0</c:formatCode>
                <c:ptCount val="12"/>
                <c:pt idx="0">
                  <c:v>-11.576035875047964</c:v>
                </c:pt>
                <c:pt idx="1">
                  <c:v>-57.808036748492697</c:v>
                </c:pt>
                <c:pt idx="2">
                  <c:v>-117.97590566403228</c:v>
                </c:pt>
                <c:pt idx="3">
                  <c:v>-172.42902348877334</c:v>
                </c:pt>
                <c:pt idx="4">
                  <c:v>-51.587752234615536</c:v>
                </c:pt>
                <c:pt idx="5">
                  <c:v>-98.465921686200431</c:v>
                </c:pt>
                <c:pt idx="6">
                  <c:v>-151.0935029636143</c:v>
                </c:pt>
                <c:pt idx="7">
                  <c:v>-212.17959029869502</c:v>
                </c:pt>
                <c:pt idx="8">
                  <c:v>-79.27822421879489</c:v>
                </c:pt>
                <c:pt idx="9">
                  <c:v>-129.52855655259137</c:v>
                </c:pt>
                <c:pt idx="10">
                  <c:v>-193.28999689164141</c:v>
                </c:pt>
                <c:pt idx="11">
                  <c:v>-273.5090447517407</c:v>
                </c:pt>
              </c:numCache>
            </c:numRef>
          </c:xVal>
          <c:yVal>
            <c:numRef>
              <c:f>Help!$AT$5:$AT$16</c:f>
              <c:numCache>
                <c:formatCode>0.0</c:formatCode>
                <c:ptCount val="12"/>
                <c:pt idx="0">
                  <c:v>184.27673066355277</c:v>
                </c:pt>
                <c:pt idx="1">
                  <c:v>170.37487996584233</c:v>
                </c:pt>
                <c:pt idx="2">
                  <c:v>149.27590665937808</c:v>
                </c:pt>
                <c:pt idx="3">
                  <c:v>139.63876377218847</c:v>
                </c:pt>
                <c:pt idx="4">
                  <c:v>79.785042237561868</c:v>
                </c:pt>
                <c:pt idx="5">
                  <c:v>83.110288428075364</c:v>
                </c:pt>
                <c:pt idx="6">
                  <c:v>80.903133673710329</c:v>
                </c:pt>
                <c:pt idx="7">
                  <c:v>82.577588609893326</c:v>
                </c:pt>
                <c:pt idx="8">
                  <c:v>11.512741461907012</c:v>
                </c:pt>
                <c:pt idx="9">
                  <c:v>29.005499737800562</c:v>
                </c:pt>
                <c:pt idx="10">
                  <c:v>30.543106555640918</c:v>
                </c:pt>
                <c:pt idx="11">
                  <c:v>32.54554739979335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0C2-44A5-8302-FF39A2075BA8}"/>
            </c:ext>
            <c:ext xmlns:c15="http://schemas.microsoft.com/office/drawing/2012/chart" uri="{02D57815-91ED-43cb-92C2-25804820EDAC}">
              <c15:datalabelsRange>
                <c15:f>Help!$C$5:$C$16</c15:f>
                <c15:dlblRangeCache>
                  <c:ptCount val="12"/>
                  <c:pt idx="0">
                    <c:v>gr</c:v>
                  </c:pt>
                  <c:pt idx="1">
                    <c:v>ad</c:v>
                  </c:pt>
                  <c:pt idx="2">
                    <c:v>gd</c:v>
                  </c:pt>
                  <c:pt idx="3">
                    <c:v>to</c:v>
                  </c:pt>
                  <c:pt idx="4">
                    <c:v>sq</c:v>
                  </c:pt>
                  <c:pt idx="5">
                    <c:v>mzq</c:v>
                  </c:pt>
                  <c:pt idx="6">
                    <c:v>mzdq</c:v>
                  </c:pt>
                  <c:pt idx="7">
                    <c:v>dq</c:v>
                  </c:pt>
                  <c:pt idx="8">
                    <c:v>s</c:v>
                  </c:pt>
                  <c:pt idx="9">
                    <c:v>mz</c:v>
                  </c:pt>
                  <c:pt idx="10">
                    <c:v>mzgo</c:v>
                  </c:pt>
                  <c:pt idx="11">
                    <c:v>go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298336"/>
        <c:axId val="-1400308128"/>
        <c:extLst xmlns:c16r2="http://schemas.microsoft.com/office/drawing/2015/06/chart"/>
      </c:scatterChart>
      <c:valAx>
        <c:axId val="-1400298336"/>
        <c:scaling>
          <c:orientation val="minMax"/>
          <c:max val="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P</a:t>
                </a:r>
              </a:p>
            </c:rich>
          </c:tx>
          <c:layout>
            <c:manualLayout>
              <c:xMode val="edge"/>
              <c:yMode val="edge"/>
              <c:x val="0.44147366255144033"/>
              <c:y val="0.9204285353535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308128"/>
        <c:crossesAt val="1.0000000000000002E-2"/>
        <c:crossBetween val="midCat"/>
        <c:majorUnit val="50"/>
      </c:valAx>
      <c:valAx>
        <c:axId val="-1400308128"/>
        <c:scaling>
          <c:orientation val="minMax"/>
          <c:max val="2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Q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53785419248930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298336"/>
        <c:crossesAt val="-350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48497942386829"/>
          <c:y val="3.5277777777777776E-2"/>
          <c:w val="0.77352078189300411"/>
          <c:h val="0.80543737373737379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'Graphs divers'!$AK$28</c:f>
              <c:strCache>
                <c:ptCount val="1"/>
                <c:pt idx="0">
                  <c:v>barren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divers'!$AL$28:$AL$32</c:f>
              <c:numCache>
                <c:formatCode>General</c:formatCode>
                <c:ptCount val="5"/>
                <c:pt idx="0">
                  <c:v>26</c:v>
                </c:pt>
                <c:pt idx="1">
                  <c:v>46</c:v>
                </c:pt>
                <c:pt idx="2">
                  <c:v>46</c:v>
                </c:pt>
                <c:pt idx="3">
                  <c:v>26</c:v>
                </c:pt>
                <c:pt idx="4">
                  <c:v>26</c:v>
                </c:pt>
              </c:numCache>
            </c:numRef>
          </c:xVal>
          <c:yVal>
            <c:numRef>
              <c:f>'Graphs divers'!$AM$28:$AM$32</c:f>
              <c:numCache>
                <c:formatCode>General</c:formatCode>
                <c:ptCount val="5"/>
                <c:pt idx="0">
                  <c:v>16</c:v>
                </c:pt>
                <c:pt idx="1">
                  <c:v>16</c:v>
                </c:pt>
                <c:pt idx="2">
                  <c:v>5</c:v>
                </c:pt>
                <c:pt idx="3">
                  <c:v>5</c:v>
                </c:pt>
                <c:pt idx="4">
                  <c:v>16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1A9-42C4-A97A-E72B1505509D}"/>
            </c:ext>
          </c:extLst>
        </c:ser>
        <c:ser>
          <c:idx val="1"/>
          <c:order val="1"/>
          <c:tx>
            <c:strRef>
              <c:f>'Graphs divers'!$AK$33</c:f>
              <c:strCache>
                <c:ptCount val="1"/>
                <c:pt idx="0">
                  <c:v>Sn-W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divers'!$AL$33:$AL$37</c:f>
              <c:numCache>
                <c:formatCode>General</c:formatCode>
                <c:ptCount val="5"/>
                <c:pt idx="0">
                  <c:v>18</c:v>
                </c:pt>
                <c:pt idx="1">
                  <c:v>18</c:v>
                </c:pt>
                <c:pt idx="2">
                  <c:v>46</c:v>
                </c:pt>
                <c:pt idx="3">
                  <c:v>46</c:v>
                </c:pt>
                <c:pt idx="4">
                  <c:v>18</c:v>
                </c:pt>
              </c:numCache>
            </c:numRef>
          </c:xVal>
          <c:yVal>
            <c:numRef>
              <c:f>'Graphs divers'!$AM$33:$AM$37</c:f>
              <c:numCache>
                <c:formatCode>General</c:formatCode>
                <c:ptCount val="5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4">
                  <c:v>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1A9-42C4-A97A-E72B1505509D}"/>
            </c:ext>
          </c:extLst>
        </c:ser>
        <c:ser>
          <c:idx val="2"/>
          <c:order val="2"/>
          <c:tx>
            <c:strRef>
              <c:f>'Graphs divers'!$AK$38</c:f>
              <c:strCache>
                <c:ptCount val="1"/>
                <c:pt idx="0">
                  <c:v>Rare metal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'Graphs divers'!$AL$38:$AL$42</c:f>
              <c:numCache>
                <c:formatCode>General</c:formatCode>
                <c:ptCount val="5"/>
                <c:pt idx="0">
                  <c:v>0</c:v>
                </c:pt>
                <c:pt idx="1">
                  <c:v>18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Ref>
              <c:f>'Graphs divers'!$AM$38:$AM$42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5</c:v>
                </c:pt>
                <c:pt idx="4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1A9-42C4-A97A-E72B15055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00305952"/>
        <c:axId val="-1400305408"/>
        <c:extLst xmlns:c16r2="http://schemas.microsoft.com/office/drawing/2015/06/chart"/>
      </c:scatterChart>
      <c:valAx>
        <c:axId val="-1400305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Zr/Hf</a:t>
                </a:r>
              </a:p>
            </c:rich>
          </c:tx>
          <c:layout>
            <c:manualLayout>
              <c:xMode val="edge"/>
              <c:yMode val="edge"/>
              <c:x val="0.44147366255144033"/>
              <c:y val="0.9204285353535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305408"/>
        <c:crossesAt val="1.0000000000000002E-2"/>
        <c:crossBetween val="midCat"/>
      </c:valAx>
      <c:valAx>
        <c:axId val="-14003054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1400" b="1"/>
                  <a:t>Nb/Ta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53785419248930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fr-FR"/>
            </a:p>
          </c:txPr>
        </c:title>
        <c:numFmt formatCode="General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-1400305952"/>
        <c:crosses val="autoZero"/>
        <c:crossBetween val="midCat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Help!$BD$3:$BQ$3</c:f>
              <c:strCache>
                <c:ptCount val="14"/>
                <c:pt idx="0">
                  <c:v>La</c:v>
                </c:pt>
                <c:pt idx="1">
                  <c:v>Ce</c:v>
                </c:pt>
                <c:pt idx="2">
                  <c:v>Pr</c:v>
                </c:pt>
                <c:pt idx="3">
                  <c:v>Nd</c:v>
                </c:pt>
                <c:pt idx="4">
                  <c:v>Sm</c:v>
                </c:pt>
                <c:pt idx="5">
                  <c:v>Eu</c:v>
                </c:pt>
                <c:pt idx="6">
                  <c:v>Gd</c:v>
                </c:pt>
                <c:pt idx="7">
                  <c:v>Tb</c:v>
                </c:pt>
                <c:pt idx="8">
                  <c:v>Dy</c:v>
                </c:pt>
                <c:pt idx="9">
                  <c:v>Ho</c:v>
                </c:pt>
                <c:pt idx="10">
                  <c:v>Er</c:v>
                </c:pt>
                <c:pt idx="11">
                  <c:v>Tm</c:v>
                </c:pt>
                <c:pt idx="12">
                  <c:v>Yb</c:v>
                </c:pt>
                <c:pt idx="13">
                  <c:v>Lu</c:v>
                </c:pt>
              </c:strCache>
            </c:strRef>
          </c:cat>
          <c:val>
            <c:numRef>
              <c:f>Help!$BS$4:$CF$4</c:f>
              <c:numCache>
                <c:formatCode>0.00</c:formatCode>
                <c:ptCount val="14"/>
                <c:pt idx="0">
                  <c:v>282.13949764476098</c:v>
                </c:pt>
                <c:pt idx="1">
                  <c:v>218.35189193612209</c:v>
                </c:pt>
                <c:pt idx="2">
                  <c:v>157.04728797855699</c:v>
                </c:pt>
                <c:pt idx="3">
                  <c:v>97.524664284736332</c:v>
                </c:pt>
                <c:pt idx="4">
                  <c:v>52.955163021882356</c:v>
                </c:pt>
                <c:pt idx="5">
                  <c:v>13.482681083452235</c:v>
                </c:pt>
                <c:pt idx="6">
                  <c:v>25.702488485772307</c:v>
                </c:pt>
                <c:pt idx="7">
                  <c:v>19.021504547585305</c:v>
                </c:pt>
                <c:pt idx="8">
                  <c:v>14.691158977684479</c:v>
                </c:pt>
                <c:pt idx="9">
                  <c:v>10.535269870055121</c:v>
                </c:pt>
                <c:pt idx="10">
                  <c:v>9.8362494811550452</c:v>
                </c:pt>
                <c:pt idx="11">
                  <c:v>7.6757394842555007</c:v>
                </c:pt>
                <c:pt idx="12">
                  <c:v>8.5244096802336689</c:v>
                </c:pt>
                <c:pt idx="13">
                  <c:v>8.7410503275814211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669-4BC5-B46E-20203F76D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00304864"/>
        <c:axId val="-1400304320"/>
      </c:lineChart>
      <c:catAx>
        <c:axId val="-1400304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304320"/>
        <c:crosses val="autoZero"/>
        <c:auto val="1"/>
        <c:lblAlgn val="ctr"/>
        <c:lblOffset val="100"/>
        <c:noMultiLvlLbl val="0"/>
      </c:catAx>
      <c:valAx>
        <c:axId val="-1400304320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Rock/Chondrite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00304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12</xdr:col>
      <xdr:colOff>577267</xdr:colOff>
      <xdr:row>23</xdr:row>
      <xdr:rowOff>64003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12</xdr:col>
      <xdr:colOff>577267</xdr:colOff>
      <xdr:row>46</xdr:row>
      <xdr:rowOff>64003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269875</xdr:colOff>
      <xdr:row>1</xdr:row>
      <xdr:rowOff>174625</xdr:rowOff>
    </xdr:from>
    <xdr:to>
      <xdr:col>25</xdr:col>
      <xdr:colOff>243892</xdr:colOff>
      <xdr:row>23</xdr:row>
      <xdr:rowOff>48128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47625</xdr:colOff>
      <xdr:row>24</xdr:row>
      <xdr:rowOff>79375</xdr:rowOff>
    </xdr:from>
    <xdr:to>
      <xdr:col>25</xdr:col>
      <xdr:colOff>21642</xdr:colOff>
      <xdr:row>45</xdr:row>
      <xdr:rowOff>143378</xdr:rowOff>
    </xdr:to>
    <xdr:graphicFrame macro="">
      <xdr:nvGraphicFramePr>
        <xdr:cNvPr id="5" name="Chart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49</xdr:row>
      <xdr:rowOff>0</xdr:rowOff>
    </xdr:from>
    <xdr:to>
      <xdr:col>12</xdr:col>
      <xdr:colOff>577267</xdr:colOff>
      <xdr:row>70</xdr:row>
      <xdr:rowOff>64003</xdr:rowOff>
    </xdr:to>
    <xdr:graphicFrame macro="">
      <xdr:nvGraphicFramePr>
        <xdr:cNvPr id="6" name="Chart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0</xdr:colOff>
      <xdr:row>49</xdr:row>
      <xdr:rowOff>0</xdr:rowOff>
    </xdr:from>
    <xdr:to>
      <xdr:col>25</xdr:col>
      <xdr:colOff>577267</xdr:colOff>
      <xdr:row>70</xdr:row>
      <xdr:rowOff>64003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47626</xdr:colOff>
      <xdr:row>2</xdr:row>
      <xdr:rowOff>0</xdr:rowOff>
    </xdr:from>
    <xdr:to>
      <xdr:col>35</xdr:col>
      <xdr:colOff>577268</xdr:colOff>
      <xdr:row>23</xdr:row>
      <xdr:rowOff>64003</xdr:rowOff>
    </xdr:to>
    <xdr:graphicFrame macro="">
      <xdr:nvGraphicFramePr>
        <xdr:cNvPr id="8" name="Chart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0</xdr:colOff>
      <xdr:row>25</xdr:row>
      <xdr:rowOff>0</xdr:rowOff>
    </xdr:from>
    <xdr:to>
      <xdr:col>34</xdr:col>
      <xdr:colOff>577267</xdr:colOff>
      <xdr:row>46</xdr:row>
      <xdr:rowOff>64003</xdr:rowOff>
    </xdr:to>
    <xdr:graphicFrame macro="">
      <xdr:nvGraphicFramePr>
        <xdr:cNvPr id="9" name="Chart 8"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29</xdr:col>
      <xdr:colOff>0</xdr:colOff>
      <xdr:row>50</xdr:row>
      <xdr:rowOff>0</xdr:rowOff>
    </xdr:from>
    <xdr:to>
      <xdr:col>36</xdr:col>
      <xdr:colOff>349250</xdr:colOff>
      <xdr:row>64</xdr:row>
      <xdr:rowOff>76200</xdr:rowOff>
    </xdr:to>
    <xdr:graphicFrame macro="">
      <xdr:nvGraphicFramePr>
        <xdr:cNvPr id="10" name="Chart 9"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73</xdr:row>
      <xdr:rowOff>0</xdr:rowOff>
    </xdr:from>
    <xdr:to>
      <xdr:col>13</xdr:col>
      <xdr:colOff>577267</xdr:colOff>
      <xdr:row>94</xdr:row>
      <xdr:rowOff>64003</xdr:rowOff>
    </xdr:to>
    <xdr:graphicFrame macro="">
      <xdr:nvGraphicFramePr>
        <xdr:cNvPr id="11" name="Chart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28</xdr:col>
      <xdr:colOff>508000</xdr:colOff>
      <xdr:row>66</xdr:row>
      <xdr:rowOff>63500</xdr:rowOff>
    </xdr:from>
    <xdr:to>
      <xdr:col>45</xdr:col>
      <xdr:colOff>95250</xdr:colOff>
      <xdr:row>80</xdr:row>
      <xdr:rowOff>139700</xdr:rowOff>
    </xdr:to>
    <xdr:graphicFrame macro="">
      <xdr:nvGraphicFramePr>
        <xdr:cNvPr id="13" name="Chart 9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0.66653</cdr:x>
      <cdr:y>0.26247</cdr:y>
    </cdr:from>
    <cdr:to>
      <cdr:x>0.80613</cdr:x>
      <cdr:y>0.38198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A0B3E86-5339-4971-8098-87E4645034FE}"/>
            </a:ext>
          </a:extLst>
        </cdr:cNvPr>
        <cdr:cNvSpPr txBox="1"/>
      </cdr:nvSpPr>
      <cdr:spPr>
        <a:xfrm xmlns:a="http://schemas.openxmlformats.org/drawingml/2006/main">
          <a:off x="3228975" y="1066800"/>
          <a:ext cx="676275" cy="485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A2</a:t>
          </a:r>
        </a:p>
      </cdr:txBody>
    </cdr:sp>
  </cdr:relSizeAnchor>
  <cdr:relSizeAnchor xmlns:cdr="http://schemas.openxmlformats.org/drawingml/2006/chartDrawing">
    <cdr:from>
      <cdr:x>0.45222</cdr:x>
      <cdr:y>0.37964</cdr:y>
    </cdr:from>
    <cdr:to>
      <cdr:x>0.57019</cdr:x>
      <cdr:y>0.5179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="" xmlns:a16="http://schemas.microsoft.com/office/drawing/2014/main" id="{71BF9A28-B49C-4D38-AC85-F61A1055AE0B}"/>
            </a:ext>
          </a:extLst>
        </cdr:cNvPr>
        <cdr:cNvSpPr txBox="1"/>
      </cdr:nvSpPr>
      <cdr:spPr>
        <a:xfrm xmlns:a="http://schemas.openxmlformats.org/drawingml/2006/main">
          <a:off x="2190750" y="1543050"/>
          <a:ext cx="571500" cy="561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A1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0.68102</cdr:x>
      <cdr:y>0.05937</cdr:y>
    </cdr:from>
    <cdr:to>
      <cdr:x>0.82062</cdr:x>
      <cdr:y>0.17888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A0B3E86-5339-4971-8098-87E4645034FE}"/>
            </a:ext>
          </a:extLst>
        </cdr:cNvPr>
        <cdr:cNvSpPr txBox="1"/>
      </cdr:nvSpPr>
      <cdr:spPr>
        <a:xfrm xmlns:a="http://schemas.openxmlformats.org/drawingml/2006/main">
          <a:off x="3268930" y="241297"/>
          <a:ext cx="670083" cy="4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Ferroan</a:t>
          </a:r>
        </a:p>
      </cdr:txBody>
    </cdr:sp>
  </cdr:relSizeAnchor>
  <cdr:relSizeAnchor xmlns:cdr="http://schemas.openxmlformats.org/drawingml/2006/chartDrawing">
    <cdr:from>
      <cdr:x>0.45222</cdr:x>
      <cdr:y>0.37964</cdr:y>
    </cdr:from>
    <cdr:to>
      <cdr:x>0.66063</cdr:x>
      <cdr:y>0.5179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="" xmlns:a16="http://schemas.microsoft.com/office/drawing/2014/main" id="{71BF9A28-B49C-4D38-AC85-F61A1055AE0B}"/>
            </a:ext>
          </a:extLst>
        </cdr:cNvPr>
        <cdr:cNvSpPr txBox="1"/>
      </cdr:nvSpPr>
      <cdr:spPr>
        <a:xfrm xmlns:a="http://schemas.openxmlformats.org/drawingml/2006/main">
          <a:off x="2190764" y="1543048"/>
          <a:ext cx="1009635" cy="561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Magnesian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0.48794</cdr:x>
      <cdr:y>0.33668</cdr:y>
    </cdr:from>
    <cdr:to>
      <cdr:x>0.62754</cdr:x>
      <cdr:y>0.45619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A0B3E86-5339-4971-8098-87E4645034FE}"/>
            </a:ext>
          </a:extLst>
        </cdr:cNvPr>
        <cdr:cNvSpPr txBox="1"/>
      </cdr:nvSpPr>
      <cdr:spPr>
        <a:xfrm xmlns:a="http://schemas.openxmlformats.org/drawingml/2006/main">
          <a:off x="2342105" y="1368435"/>
          <a:ext cx="670083" cy="4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A2</a:t>
          </a:r>
        </a:p>
      </cdr:txBody>
    </cdr:sp>
  </cdr:relSizeAnchor>
  <cdr:relSizeAnchor xmlns:cdr="http://schemas.openxmlformats.org/drawingml/2006/chartDrawing">
    <cdr:from>
      <cdr:x>0.68042</cdr:x>
      <cdr:y>0.30934</cdr:y>
    </cdr:from>
    <cdr:to>
      <cdr:x>0.79839</cdr:x>
      <cdr:y>0.4476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="" xmlns:a16="http://schemas.microsoft.com/office/drawing/2014/main" id="{71BF9A28-B49C-4D38-AC85-F61A1055AE0B}"/>
            </a:ext>
          </a:extLst>
        </cdr:cNvPr>
        <cdr:cNvSpPr txBox="1"/>
      </cdr:nvSpPr>
      <cdr:spPr>
        <a:xfrm xmlns:a="http://schemas.openxmlformats.org/drawingml/2006/main">
          <a:off x="3266039" y="1257298"/>
          <a:ext cx="566258" cy="561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A1</a:t>
          </a:r>
        </a:p>
      </cdr:txBody>
    </cdr:sp>
  </cdr:relSizeAnchor>
  <cdr:relSizeAnchor xmlns:cdr="http://schemas.openxmlformats.org/drawingml/2006/chartDrawing">
    <cdr:from>
      <cdr:x>0.3175</cdr:x>
      <cdr:y>0.45697</cdr:y>
    </cdr:from>
    <cdr:to>
      <cdr:x>0.54901</cdr:x>
      <cdr:y>0.62102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="" xmlns:a16="http://schemas.microsoft.com/office/drawing/2014/main" id="{EC442112-FC0E-40D7-BAC8-A4E411F4C6D5}"/>
            </a:ext>
          </a:extLst>
        </cdr:cNvPr>
        <cdr:cNvSpPr txBox="1"/>
      </cdr:nvSpPr>
      <cdr:spPr>
        <a:xfrm xmlns:a="http://schemas.openxmlformats.org/drawingml/2006/main">
          <a:off x="1524000" y="1857375"/>
          <a:ext cx="1111250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MPG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0.48794</cdr:x>
      <cdr:y>0.33668</cdr:y>
    </cdr:from>
    <cdr:to>
      <cdr:x>0.62754</cdr:x>
      <cdr:y>0.45619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A0B3E86-5339-4971-8098-87E4645034FE}"/>
            </a:ext>
          </a:extLst>
        </cdr:cNvPr>
        <cdr:cNvSpPr txBox="1"/>
      </cdr:nvSpPr>
      <cdr:spPr>
        <a:xfrm xmlns:a="http://schemas.openxmlformats.org/drawingml/2006/main">
          <a:off x="2342105" y="1368435"/>
          <a:ext cx="670083" cy="4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A2</a:t>
          </a:r>
        </a:p>
      </cdr:txBody>
    </cdr:sp>
  </cdr:relSizeAnchor>
  <cdr:relSizeAnchor xmlns:cdr="http://schemas.openxmlformats.org/drawingml/2006/chartDrawing">
    <cdr:from>
      <cdr:x>0.75318</cdr:x>
      <cdr:y>0.25856</cdr:y>
    </cdr:from>
    <cdr:to>
      <cdr:x>0.87115</cdr:x>
      <cdr:y>0.39683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="" xmlns:a16="http://schemas.microsoft.com/office/drawing/2014/main" id="{71BF9A28-B49C-4D38-AC85-F61A1055AE0B}"/>
            </a:ext>
          </a:extLst>
        </cdr:cNvPr>
        <cdr:cNvSpPr txBox="1"/>
      </cdr:nvSpPr>
      <cdr:spPr>
        <a:xfrm xmlns:a="http://schemas.openxmlformats.org/drawingml/2006/main">
          <a:off x="3615278" y="1050938"/>
          <a:ext cx="566258" cy="5619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A1</a:t>
          </a:r>
        </a:p>
      </cdr:txBody>
    </cdr:sp>
  </cdr:relSizeAnchor>
  <cdr:relSizeAnchor xmlns:cdr="http://schemas.openxmlformats.org/drawingml/2006/chartDrawing">
    <cdr:from>
      <cdr:x>0.3175</cdr:x>
      <cdr:y>0.45697</cdr:y>
    </cdr:from>
    <cdr:to>
      <cdr:x>0.54901</cdr:x>
      <cdr:y>0.62102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="" xmlns:a16="http://schemas.microsoft.com/office/drawing/2014/main" id="{EC442112-FC0E-40D7-BAC8-A4E411F4C6D5}"/>
            </a:ext>
          </a:extLst>
        </cdr:cNvPr>
        <cdr:cNvSpPr txBox="1"/>
      </cdr:nvSpPr>
      <cdr:spPr>
        <a:xfrm xmlns:a="http://schemas.openxmlformats.org/drawingml/2006/main">
          <a:off x="1524000" y="1857375"/>
          <a:ext cx="1111250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MPG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0.60165</cdr:x>
      <cdr:y>0.07499</cdr:y>
    </cdr:from>
    <cdr:to>
      <cdr:x>0.84005</cdr:x>
      <cdr:y>0.1945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A0B3E86-5339-4971-8098-87E4645034FE}"/>
            </a:ext>
          </a:extLst>
        </cdr:cNvPr>
        <cdr:cNvSpPr txBox="1"/>
      </cdr:nvSpPr>
      <cdr:spPr>
        <a:xfrm xmlns:a="http://schemas.openxmlformats.org/drawingml/2006/main">
          <a:off x="2887930" y="304797"/>
          <a:ext cx="1144320" cy="4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Peraluminous</a:t>
          </a:r>
        </a:p>
      </cdr:txBody>
    </cdr:sp>
  </cdr:relSizeAnchor>
  <cdr:relSizeAnchor xmlns:cdr="http://schemas.openxmlformats.org/drawingml/2006/chartDrawing">
    <cdr:from>
      <cdr:x>0.2141</cdr:x>
      <cdr:y>0.13748</cdr:y>
    </cdr:from>
    <cdr:to>
      <cdr:x>0.47294</cdr:x>
      <cdr:y>0.27574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="" xmlns:a16="http://schemas.microsoft.com/office/drawing/2014/main" id="{71BF9A28-B49C-4D38-AC85-F61A1055AE0B}"/>
            </a:ext>
          </a:extLst>
        </cdr:cNvPr>
        <cdr:cNvSpPr txBox="1"/>
      </cdr:nvSpPr>
      <cdr:spPr>
        <a:xfrm xmlns:a="http://schemas.openxmlformats.org/drawingml/2006/main">
          <a:off x="1027664" y="558798"/>
          <a:ext cx="1242461" cy="561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Metaluminous</a:t>
          </a:r>
        </a:p>
      </cdr:txBody>
    </cdr:sp>
  </cdr:relSizeAnchor>
  <cdr:relSizeAnchor xmlns:cdr="http://schemas.openxmlformats.org/drawingml/2006/chartDrawing">
    <cdr:from>
      <cdr:x>0.19844</cdr:x>
      <cdr:y>0.51166</cdr:y>
    </cdr:from>
    <cdr:to>
      <cdr:x>0.40349</cdr:x>
      <cdr:y>0.63273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="" xmlns:a16="http://schemas.microsoft.com/office/drawing/2014/main" id="{C1672D9C-3F91-4E94-8811-5C90A1FD8D2D}"/>
            </a:ext>
          </a:extLst>
        </cdr:cNvPr>
        <cdr:cNvSpPr txBox="1"/>
      </cdr:nvSpPr>
      <cdr:spPr>
        <a:xfrm xmlns:a="http://schemas.openxmlformats.org/drawingml/2006/main">
          <a:off x="952500" y="2079625"/>
          <a:ext cx="984250" cy="492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peralkaline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0.42306</cdr:x>
      <cdr:y>0.46947</cdr:y>
    </cdr:from>
    <cdr:to>
      <cdr:x>0.56266</cdr:x>
      <cdr:y>0.58898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A0B3E86-5339-4971-8098-87E4645034FE}"/>
            </a:ext>
          </a:extLst>
        </cdr:cNvPr>
        <cdr:cNvSpPr txBox="1"/>
      </cdr:nvSpPr>
      <cdr:spPr>
        <a:xfrm xmlns:a="http://schemas.openxmlformats.org/drawingml/2006/main">
          <a:off x="2030680" y="1908172"/>
          <a:ext cx="670083" cy="4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A-type</a:t>
          </a:r>
        </a:p>
      </cdr:txBody>
    </cdr:sp>
  </cdr:relSizeAnchor>
  <cdr:relSizeAnchor xmlns:cdr="http://schemas.openxmlformats.org/drawingml/2006/chartDrawing">
    <cdr:from>
      <cdr:x>0.20087</cdr:x>
      <cdr:y>0.6921</cdr:y>
    </cdr:from>
    <cdr:to>
      <cdr:x>0.36711</cdr:x>
      <cdr:y>0.83036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="" xmlns:a16="http://schemas.microsoft.com/office/drawing/2014/main" id="{71BF9A28-B49C-4D38-AC85-F61A1055AE0B}"/>
            </a:ext>
          </a:extLst>
        </cdr:cNvPr>
        <cdr:cNvSpPr txBox="1"/>
      </cdr:nvSpPr>
      <cdr:spPr>
        <a:xfrm xmlns:a="http://schemas.openxmlformats.org/drawingml/2006/main">
          <a:off x="964164" y="2813048"/>
          <a:ext cx="797961" cy="5619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S-type</a:t>
          </a:r>
          <a:r>
            <a:rPr lang="fr-FR" sz="1100" baseline="0"/>
            <a:t> and I-type</a:t>
          </a:r>
          <a:endParaRPr lang="fr-FR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0.57393</cdr:x>
      <cdr:y>0.66867</cdr:y>
    </cdr:from>
    <cdr:to>
      <cdr:x>0.76398</cdr:x>
      <cdr:y>0.78818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A0B3E86-5339-4971-8098-87E4645034FE}"/>
            </a:ext>
          </a:extLst>
        </cdr:cNvPr>
        <cdr:cNvSpPr txBox="1"/>
      </cdr:nvSpPr>
      <cdr:spPr>
        <a:xfrm xmlns:a="http://schemas.openxmlformats.org/drawingml/2006/main">
          <a:off x="2754870" y="2717812"/>
          <a:ext cx="912255" cy="4857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Sn-W-(U)</a:t>
          </a:r>
        </a:p>
      </cdr:txBody>
    </cdr:sp>
  </cdr:relSizeAnchor>
  <cdr:relSizeAnchor xmlns:cdr="http://schemas.openxmlformats.org/drawingml/2006/chartDrawing">
    <cdr:from>
      <cdr:x>0.57459</cdr:x>
      <cdr:y>0.14842</cdr:y>
    </cdr:from>
    <cdr:to>
      <cdr:x>0.69256</cdr:x>
      <cdr:y>0.28356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="" xmlns:a16="http://schemas.microsoft.com/office/drawing/2014/main" id="{71BF9A28-B49C-4D38-AC85-F61A1055AE0B}"/>
            </a:ext>
          </a:extLst>
        </cdr:cNvPr>
        <cdr:cNvSpPr txBox="1"/>
      </cdr:nvSpPr>
      <cdr:spPr>
        <a:xfrm xmlns:a="http://schemas.openxmlformats.org/drawingml/2006/main">
          <a:off x="2758028" y="603250"/>
          <a:ext cx="566258" cy="5492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Barren</a:t>
          </a:r>
        </a:p>
      </cdr:txBody>
    </cdr:sp>
  </cdr:relSizeAnchor>
  <cdr:relSizeAnchor xmlns:cdr="http://schemas.openxmlformats.org/drawingml/2006/chartDrawing">
    <cdr:from>
      <cdr:x>0.16537</cdr:x>
      <cdr:y>0.69132</cdr:y>
    </cdr:from>
    <cdr:to>
      <cdr:x>0.39688</cdr:x>
      <cdr:y>0.85537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="" xmlns:a16="http://schemas.microsoft.com/office/drawing/2014/main" id="{EC442112-FC0E-40D7-BAC8-A4E411F4C6D5}"/>
            </a:ext>
          </a:extLst>
        </cdr:cNvPr>
        <cdr:cNvSpPr txBox="1"/>
      </cdr:nvSpPr>
      <cdr:spPr>
        <a:xfrm xmlns:a="http://schemas.openxmlformats.org/drawingml/2006/main">
          <a:off x="793755" y="2809856"/>
          <a:ext cx="1111252" cy="666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Li-Cs-Ta-Nb-Be-Sn-W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0.65661</cdr:x>
      <cdr:y>0.64914</cdr:y>
    </cdr:from>
    <cdr:to>
      <cdr:x>0.84336</cdr:x>
      <cdr:y>0.82802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FA0B3E86-5339-4971-8098-87E4645034FE}"/>
            </a:ext>
          </a:extLst>
        </cdr:cNvPr>
        <cdr:cNvSpPr txBox="1"/>
      </cdr:nvSpPr>
      <cdr:spPr>
        <a:xfrm xmlns:a="http://schemas.openxmlformats.org/drawingml/2006/main">
          <a:off x="3151730" y="2638435"/>
          <a:ext cx="896395" cy="727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Altered igneous</a:t>
          </a:r>
          <a:r>
            <a:rPr lang="fr-FR" sz="1100" baseline="0"/>
            <a:t> rocks</a:t>
          </a:r>
          <a:endParaRPr lang="fr-FR" sz="1100"/>
        </a:p>
      </cdr:txBody>
    </cdr:sp>
  </cdr:relSizeAnchor>
  <cdr:relSizeAnchor xmlns:cdr="http://schemas.openxmlformats.org/drawingml/2006/chartDrawing">
    <cdr:from>
      <cdr:x>0.58274</cdr:x>
      <cdr:y>0.07499</cdr:y>
    </cdr:from>
    <cdr:to>
      <cdr:x>0.76949</cdr:x>
      <cdr:y>0.25387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900625D3-7529-4CB1-9859-70FA768A3068}"/>
            </a:ext>
          </a:extLst>
        </cdr:cNvPr>
        <cdr:cNvSpPr txBox="1"/>
      </cdr:nvSpPr>
      <cdr:spPr>
        <a:xfrm xmlns:a="http://schemas.openxmlformats.org/drawingml/2006/main">
          <a:off x="2797175" y="304800"/>
          <a:ext cx="896395" cy="727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/>
            <a:t>"Fresh"</a:t>
          </a:r>
          <a:r>
            <a:rPr lang="fr-FR" sz="1100" baseline="0"/>
            <a:t> igneous rock</a:t>
          </a:r>
          <a:endParaRPr lang="fr-FR" sz="1100"/>
        </a:p>
      </cdr:txBody>
    </cdr:sp>
  </cdr:relSizeAnchor>
  <cdr:relSizeAnchor xmlns:cdr="http://schemas.openxmlformats.org/drawingml/2006/chartDrawing">
    <cdr:from>
      <cdr:x>0.29832</cdr:x>
      <cdr:y>0.18435</cdr:y>
    </cdr:from>
    <cdr:to>
      <cdr:x>0.48507</cdr:x>
      <cdr:y>0.36323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="" xmlns:a16="http://schemas.microsoft.com/office/drawing/2014/main" id="{7A5DD087-89A1-4818-83B4-D83839A86CC2}"/>
            </a:ext>
          </a:extLst>
        </cdr:cNvPr>
        <cdr:cNvSpPr txBox="1"/>
      </cdr:nvSpPr>
      <cdr:spPr>
        <a:xfrm xmlns:a="http://schemas.openxmlformats.org/drawingml/2006/main">
          <a:off x="1431925" y="749300"/>
          <a:ext cx="896403" cy="727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fr-FR" sz="1100"/>
            <a:t>Altered igneous</a:t>
          </a:r>
          <a:r>
            <a:rPr lang="fr-FR" sz="1100" baseline="0"/>
            <a:t> rocks</a:t>
          </a:r>
          <a:endParaRPr lang="fr-FR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G3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Q24" sqref="AQ24"/>
    </sheetView>
  </sheetViews>
  <sheetFormatPr baseColWidth="10" defaultColWidth="11.42578125" defaultRowHeight="12.75"/>
  <cols>
    <col min="1" max="1" width="11.42578125" style="1"/>
    <col min="2" max="2" width="22.140625" style="1" customWidth="1"/>
    <col min="3" max="52" width="11.42578125" style="1"/>
    <col min="53" max="53" width="21.42578125" style="1" customWidth="1"/>
    <col min="54" max="54" width="11.42578125" style="1"/>
    <col min="55" max="55" width="15.28515625" style="1" customWidth="1"/>
    <col min="56" max="94" width="11.42578125" style="1"/>
    <col min="95" max="95" width="15.7109375" style="1" customWidth="1"/>
    <col min="96" max="120" width="11.42578125" style="1"/>
    <col min="121" max="121" width="4" style="1" customWidth="1"/>
    <col min="122" max="16384" width="11.42578125" style="1"/>
  </cols>
  <sheetData>
    <row r="1" spans="1:163" ht="15.75" thickBot="1">
      <c r="C1" s="26" t="s">
        <v>145</v>
      </c>
      <c r="D1" s="60">
        <v>60.084000000000003</v>
      </c>
      <c r="E1" s="60">
        <v>101.961</v>
      </c>
      <c r="F1" s="60">
        <v>159.68700000000001</v>
      </c>
      <c r="G1" s="60">
        <v>70.936999999999998</v>
      </c>
      <c r="H1" s="60">
        <v>40.304000000000002</v>
      </c>
      <c r="I1" s="60">
        <v>56.077000000000005</v>
      </c>
      <c r="J1" s="60">
        <v>61.978999999999999</v>
      </c>
      <c r="K1" s="60">
        <v>94.194999999999993</v>
      </c>
      <c r="L1" s="60">
        <v>79.864999999999995</v>
      </c>
      <c r="M1" s="60">
        <v>141.94300000000001</v>
      </c>
      <c r="BS1" s="60">
        <v>0.2414</v>
      </c>
      <c r="BT1" s="60">
        <v>0.61939999999999995</v>
      </c>
      <c r="BU1" s="60">
        <v>9.3899999999999997E-2</v>
      </c>
      <c r="BV1" s="60">
        <v>0.47370000000000001</v>
      </c>
      <c r="BW1" s="60">
        <v>0.15359999999999999</v>
      </c>
      <c r="BX1" s="60">
        <v>5.883E-2</v>
      </c>
      <c r="BY1" s="60">
        <v>0.2069</v>
      </c>
      <c r="BZ1" s="60">
        <v>3.7969999999999997E-2</v>
      </c>
      <c r="CA1" s="60">
        <v>0.25580000000000003</v>
      </c>
      <c r="CB1" s="60">
        <v>5.6439999999999997E-2</v>
      </c>
      <c r="CC1" s="60">
        <v>0.16550000000000001</v>
      </c>
      <c r="CD1" s="60">
        <v>2.6089999999999999E-2</v>
      </c>
      <c r="CE1" s="60">
        <v>0.16869999999999999</v>
      </c>
      <c r="CF1" s="60">
        <v>2.503E-2</v>
      </c>
      <c r="CO1" s="26"/>
      <c r="CR1" s="86" t="s">
        <v>212</v>
      </c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G1" s="21"/>
      <c r="EH1" s="21"/>
      <c r="EI1" s="21"/>
      <c r="EJ1" s="21"/>
      <c r="ET1" s="21"/>
      <c r="EZ1" s="21"/>
    </row>
    <row r="2" spans="1:163" ht="15.75" thickBot="1">
      <c r="D2" s="88" t="s">
        <v>0</v>
      </c>
      <c r="E2" s="89"/>
      <c r="F2" s="89"/>
      <c r="G2" s="89"/>
      <c r="H2" s="89"/>
      <c r="I2" s="89"/>
      <c r="J2" s="89"/>
      <c r="K2" s="89"/>
      <c r="L2" s="89"/>
      <c r="M2" s="89"/>
      <c r="N2" s="90"/>
      <c r="O2" s="88" t="s">
        <v>146</v>
      </c>
      <c r="P2" s="89"/>
      <c r="Q2" s="89"/>
      <c r="R2" s="89"/>
      <c r="S2" s="89"/>
      <c r="T2" s="89"/>
      <c r="U2" s="89"/>
      <c r="V2" s="89"/>
      <c r="W2" s="89"/>
      <c r="X2" s="89"/>
      <c r="Y2" s="88" t="s">
        <v>147</v>
      </c>
      <c r="Z2" s="89"/>
      <c r="AA2" s="89"/>
      <c r="AB2" s="89"/>
      <c r="AC2" s="89"/>
      <c r="AD2" s="89"/>
      <c r="AE2" s="89"/>
      <c r="AF2" s="89"/>
      <c r="AG2" s="89"/>
      <c r="AH2" s="90"/>
      <c r="AI2" s="88" t="s">
        <v>148</v>
      </c>
      <c r="AJ2" s="89"/>
      <c r="AK2" s="89"/>
      <c r="AL2" s="89"/>
      <c r="AM2" s="89"/>
      <c r="AN2" s="89"/>
      <c r="AO2" s="89"/>
      <c r="AP2" s="89"/>
      <c r="AQ2" s="89"/>
      <c r="AR2" s="90"/>
      <c r="AS2" s="88" t="s">
        <v>1</v>
      </c>
      <c r="AT2" s="89"/>
      <c r="AU2" s="89"/>
      <c r="AV2" s="89"/>
      <c r="AW2" s="89"/>
      <c r="AX2" s="89"/>
      <c r="AY2" s="89"/>
      <c r="AZ2" s="89"/>
      <c r="BA2" s="89"/>
      <c r="BB2" s="89"/>
      <c r="BC2" s="90"/>
      <c r="BD2" s="91" t="s">
        <v>2</v>
      </c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3"/>
      <c r="BS2" s="88" t="s">
        <v>3</v>
      </c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90"/>
      <c r="CG2" s="84" t="s">
        <v>209</v>
      </c>
      <c r="CH2" s="85"/>
      <c r="CI2" s="85"/>
      <c r="CJ2" s="85"/>
      <c r="CK2" s="85"/>
      <c r="CL2" s="85"/>
      <c r="CM2" s="85"/>
      <c r="CN2" s="68"/>
      <c r="CO2" s="69"/>
      <c r="CQ2" s="83" t="s">
        <v>210</v>
      </c>
      <c r="CR2" s="66">
        <v>6.85</v>
      </c>
      <c r="CS2" s="66">
        <v>6.2E-2</v>
      </c>
      <c r="CT2" s="66">
        <v>102</v>
      </c>
      <c r="CU2" s="66">
        <v>2520</v>
      </c>
      <c r="CV2" s="66">
        <v>1.7999999999999999E-2</v>
      </c>
      <c r="CW2" s="66">
        <v>20</v>
      </c>
      <c r="CX2" s="66">
        <v>4.4000000000000004</v>
      </c>
      <c r="CY2" s="66">
        <v>10.3</v>
      </c>
      <c r="CZ2" s="66">
        <v>0.3014</v>
      </c>
      <c r="DA2" s="66">
        <v>4.7E-2</v>
      </c>
      <c r="DB2" s="66">
        <v>3.0000000000000001E-3</v>
      </c>
      <c r="DC2" s="66">
        <v>1860</v>
      </c>
      <c r="DD2" s="66">
        <v>0.185</v>
      </c>
      <c r="DE2" s="66">
        <v>0.60499999999999998</v>
      </c>
      <c r="DF2" s="66">
        <v>22</v>
      </c>
      <c r="DG2" s="66">
        <v>0.14000000000000001</v>
      </c>
      <c r="DH2" s="66">
        <v>16.399999999999999</v>
      </c>
      <c r="DI2" s="66">
        <v>8.4900000000000003E-2</v>
      </c>
      <c r="DJ2" s="66">
        <v>2.29E-2</v>
      </c>
      <c r="DK2" s="66">
        <v>86</v>
      </c>
      <c r="DL2" s="66">
        <v>4.13</v>
      </c>
      <c r="DM2" s="66">
        <v>53.5</v>
      </c>
      <c r="DN2" s="66">
        <v>1.2E-2</v>
      </c>
      <c r="DO2" s="66">
        <v>0.59499999999999997</v>
      </c>
      <c r="DP2" s="66">
        <v>4.2999999999999997E-2</v>
      </c>
      <c r="DR2" s="66">
        <v>0.68320000000000003</v>
      </c>
      <c r="DS2" s="66">
        <v>1.7528999999999999</v>
      </c>
      <c r="DT2" s="66">
        <v>0.26569999999999999</v>
      </c>
      <c r="DU2" s="66">
        <v>1.341</v>
      </c>
      <c r="DV2" s="66">
        <v>0.43469999999999998</v>
      </c>
      <c r="DW2" s="66">
        <v>0.16650000000000001</v>
      </c>
      <c r="DX2" s="66">
        <v>0.58550000000000002</v>
      </c>
      <c r="DY2" s="66">
        <v>0.1075</v>
      </c>
      <c r="DZ2" s="66">
        <v>0.72389999999999999</v>
      </c>
      <c r="EA2" s="66">
        <v>0.15970000000000001</v>
      </c>
      <c r="EB2" s="66">
        <v>0.46839999999999998</v>
      </c>
      <c r="EC2" s="66">
        <v>7.3830000000000007E-2</v>
      </c>
      <c r="ED2" s="66">
        <v>0.47739999999999999</v>
      </c>
      <c r="EE2" s="66">
        <v>7.0830000000000004E-2</v>
      </c>
      <c r="EG2"/>
      <c r="EH2" s="72" t="s">
        <v>211</v>
      </c>
      <c r="EI2" s="73"/>
      <c r="EJ2"/>
      <c r="ET2" s="74">
        <v>87</v>
      </c>
      <c r="EU2" s="39"/>
      <c r="EV2" s="39"/>
      <c r="EW2" s="39"/>
      <c r="EX2" s="39"/>
      <c r="EY2" s="39"/>
      <c r="EZ2" s="74">
        <v>1265</v>
      </c>
    </row>
    <row r="3" spans="1:163" s="9" customFormat="1" ht="15">
      <c r="A3" s="2" t="s">
        <v>4</v>
      </c>
      <c r="B3" s="34" t="s">
        <v>181</v>
      </c>
      <c r="C3" s="2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  <c r="J3" s="5" t="s">
        <v>12</v>
      </c>
      <c r="K3" s="4" t="s">
        <v>13</v>
      </c>
      <c r="L3" s="4" t="s">
        <v>14</v>
      </c>
      <c r="M3" s="4" t="s">
        <v>15</v>
      </c>
      <c r="N3" s="6" t="s">
        <v>16</v>
      </c>
      <c r="O3" s="76" t="s">
        <v>6</v>
      </c>
      <c r="P3" s="77" t="s">
        <v>7</v>
      </c>
      <c r="Q3" s="77" t="s">
        <v>8</v>
      </c>
      <c r="R3" s="77" t="s">
        <v>9</v>
      </c>
      <c r="S3" s="77" t="s">
        <v>10</v>
      </c>
      <c r="T3" s="78" t="s">
        <v>11</v>
      </c>
      <c r="U3" s="78" t="s">
        <v>12</v>
      </c>
      <c r="V3" s="77" t="s">
        <v>13</v>
      </c>
      <c r="W3" s="77" t="s">
        <v>14</v>
      </c>
      <c r="X3" s="77" t="s">
        <v>15</v>
      </c>
      <c r="Y3" s="3" t="s">
        <v>17</v>
      </c>
      <c r="Z3" s="4" t="s">
        <v>18</v>
      </c>
      <c r="AA3" s="4" t="s">
        <v>19</v>
      </c>
      <c r="AB3" s="4" t="s">
        <v>20</v>
      </c>
      <c r="AC3" s="4" t="s">
        <v>21</v>
      </c>
      <c r="AD3" s="4" t="s">
        <v>22</v>
      </c>
      <c r="AE3" s="4" t="s">
        <v>23</v>
      </c>
      <c r="AF3" s="4" t="s">
        <v>24</v>
      </c>
      <c r="AG3" s="4" t="s">
        <v>25</v>
      </c>
      <c r="AH3" s="7" t="s">
        <v>26</v>
      </c>
      <c r="AI3" s="3" t="s">
        <v>17</v>
      </c>
      <c r="AJ3" s="4" t="s">
        <v>18</v>
      </c>
      <c r="AK3" s="4" t="s">
        <v>19</v>
      </c>
      <c r="AL3" s="4" t="s">
        <v>20</v>
      </c>
      <c r="AM3" s="4" t="s">
        <v>21</v>
      </c>
      <c r="AN3" s="4" t="s">
        <v>22</v>
      </c>
      <c r="AO3" s="4" t="s">
        <v>23</v>
      </c>
      <c r="AP3" s="4" t="s">
        <v>24</v>
      </c>
      <c r="AQ3" s="4" t="s">
        <v>25</v>
      </c>
      <c r="AR3" s="7" t="s">
        <v>26</v>
      </c>
      <c r="AS3" s="79" t="s">
        <v>26</v>
      </c>
      <c r="AT3" s="80" t="s">
        <v>27</v>
      </c>
      <c r="AU3" s="80" t="s">
        <v>28</v>
      </c>
      <c r="AV3" s="80" t="s">
        <v>29</v>
      </c>
      <c r="AW3" s="81" t="s">
        <v>150</v>
      </c>
      <c r="AX3" s="80" t="s">
        <v>149</v>
      </c>
      <c r="AY3" s="80" t="s">
        <v>151</v>
      </c>
      <c r="AZ3" s="80" t="s">
        <v>174</v>
      </c>
      <c r="BA3" s="80" t="s">
        <v>175</v>
      </c>
      <c r="BB3" s="80" t="s">
        <v>179</v>
      </c>
      <c r="BC3" s="82" t="s">
        <v>180</v>
      </c>
      <c r="BD3" s="3" t="s">
        <v>30</v>
      </c>
      <c r="BE3" s="4" t="s">
        <v>31</v>
      </c>
      <c r="BF3" s="4" t="s">
        <v>32</v>
      </c>
      <c r="BG3" s="4" t="s">
        <v>33</v>
      </c>
      <c r="BH3" s="4" t="s">
        <v>34</v>
      </c>
      <c r="BI3" s="4" t="s">
        <v>35</v>
      </c>
      <c r="BJ3" s="4" t="s">
        <v>36</v>
      </c>
      <c r="BK3" s="4" t="s">
        <v>37</v>
      </c>
      <c r="BL3" s="4" t="s">
        <v>38</v>
      </c>
      <c r="BM3" s="4" t="s">
        <v>39</v>
      </c>
      <c r="BN3" s="4" t="s">
        <v>40</v>
      </c>
      <c r="BO3" s="4" t="s">
        <v>41</v>
      </c>
      <c r="BP3" s="4" t="s">
        <v>42</v>
      </c>
      <c r="BQ3" s="4" t="s">
        <v>43</v>
      </c>
      <c r="BR3" s="8" t="s">
        <v>44</v>
      </c>
      <c r="BS3" s="3" t="s">
        <v>45</v>
      </c>
      <c r="BT3" s="4" t="s">
        <v>46</v>
      </c>
      <c r="BU3" s="4" t="s">
        <v>47</v>
      </c>
      <c r="BV3" s="4" t="s">
        <v>48</v>
      </c>
      <c r="BW3" s="4" t="s">
        <v>49</v>
      </c>
      <c r="BX3" s="4" t="s">
        <v>50</v>
      </c>
      <c r="BY3" s="4" t="s">
        <v>51</v>
      </c>
      <c r="BZ3" s="4" t="s">
        <v>52</v>
      </c>
      <c r="CA3" s="4" t="s">
        <v>53</v>
      </c>
      <c r="CB3" s="4" t="s">
        <v>54</v>
      </c>
      <c r="CC3" s="4" t="s">
        <v>55</v>
      </c>
      <c r="CD3" s="4" t="s">
        <v>56</v>
      </c>
      <c r="CE3" s="4" t="s">
        <v>57</v>
      </c>
      <c r="CF3" s="7" t="s">
        <v>58</v>
      </c>
      <c r="CG3" s="63" t="s">
        <v>173</v>
      </c>
      <c r="CH3" s="34" t="s">
        <v>167</v>
      </c>
      <c r="CI3" s="34" t="s">
        <v>168</v>
      </c>
      <c r="CJ3" s="34" t="s">
        <v>169</v>
      </c>
      <c r="CK3" s="34" t="s">
        <v>170</v>
      </c>
      <c r="CL3" s="34" t="s">
        <v>171</v>
      </c>
      <c r="CM3" s="34" t="s">
        <v>172</v>
      </c>
      <c r="CN3" s="34"/>
      <c r="CO3" s="67" t="s">
        <v>160</v>
      </c>
      <c r="CP3" s="67" t="s">
        <v>156</v>
      </c>
      <c r="CR3" t="s">
        <v>112</v>
      </c>
      <c r="CS3" t="s">
        <v>80</v>
      </c>
      <c r="CT3" t="s">
        <v>88</v>
      </c>
      <c r="CU3" t="s">
        <v>87</v>
      </c>
      <c r="CV3" t="s">
        <v>111</v>
      </c>
      <c r="CW3" t="s">
        <v>90</v>
      </c>
      <c r="CX3" t="s">
        <v>92</v>
      </c>
      <c r="CY3" t="s">
        <v>100</v>
      </c>
      <c r="CZ3" t="s">
        <v>113</v>
      </c>
      <c r="DA3" t="s">
        <v>102</v>
      </c>
      <c r="DB3" t="s">
        <v>124</v>
      </c>
      <c r="DC3" t="s">
        <v>89</v>
      </c>
      <c r="DD3" t="s">
        <v>123</v>
      </c>
      <c r="DE3" t="s">
        <v>97</v>
      </c>
      <c r="DF3" t="s">
        <v>98</v>
      </c>
      <c r="DG3" t="s">
        <v>108</v>
      </c>
      <c r="DH3" t="s">
        <v>85</v>
      </c>
      <c r="DI3" t="s">
        <v>125</v>
      </c>
      <c r="DJ3" t="s">
        <v>126</v>
      </c>
      <c r="DK3" t="s">
        <v>86</v>
      </c>
      <c r="DL3" t="s">
        <v>99</v>
      </c>
      <c r="DM3" t="s">
        <v>91</v>
      </c>
      <c r="DN3" t="s">
        <v>115</v>
      </c>
      <c r="DO3" t="s">
        <v>101</v>
      </c>
      <c r="DP3" t="s">
        <v>114</v>
      </c>
      <c r="DR3" s="3" t="s">
        <v>30</v>
      </c>
      <c r="DS3" s="4" t="s">
        <v>31</v>
      </c>
      <c r="DT3" s="4" t="s">
        <v>32</v>
      </c>
      <c r="DU3" s="4" t="s">
        <v>33</v>
      </c>
      <c r="DV3" s="4" t="s">
        <v>34</v>
      </c>
      <c r="DW3" s="4" t="s">
        <v>35</v>
      </c>
      <c r="DX3" s="4" t="s">
        <v>36</v>
      </c>
      <c r="DY3" s="4" t="s">
        <v>37</v>
      </c>
      <c r="DZ3" s="4" t="s">
        <v>38</v>
      </c>
      <c r="EA3" s="4" t="s">
        <v>39</v>
      </c>
      <c r="EB3" s="4" t="s">
        <v>40</v>
      </c>
      <c r="EC3" s="4" t="s">
        <v>41</v>
      </c>
      <c r="ED3" s="4" t="s">
        <v>42</v>
      </c>
      <c r="EE3" s="4" t="s">
        <v>43</v>
      </c>
      <c r="EG3" s="73"/>
      <c r="EH3" s="70" t="s">
        <v>111</v>
      </c>
      <c r="EI3" s="70" t="s">
        <v>97</v>
      </c>
      <c r="EJ3" s="71" t="s">
        <v>112</v>
      </c>
      <c r="EK3" s="71" t="s">
        <v>125</v>
      </c>
      <c r="EL3" s="71" t="s">
        <v>126</v>
      </c>
      <c r="EM3" s="71" t="s">
        <v>101</v>
      </c>
      <c r="EN3" s="71" t="s">
        <v>114</v>
      </c>
      <c r="EO3" s="71" t="s">
        <v>30</v>
      </c>
      <c r="EP3" s="71" t="s">
        <v>31</v>
      </c>
      <c r="EQ3" s="71" t="s">
        <v>123</v>
      </c>
      <c r="ER3" s="71" t="s">
        <v>32</v>
      </c>
      <c r="ES3" s="71" t="s">
        <v>98</v>
      </c>
      <c r="ET3" s="71" t="s">
        <v>26</v>
      </c>
      <c r="EU3" s="71" t="s">
        <v>33</v>
      </c>
      <c r="EV3" s="71" t="s">
        <v>100</v>
      </c>
      <c r="EW3" s="71" t="s">
        <v>113</v>
      </c>
      <c r="EX3" s="71" t="s">
        <v>34</v>
      </c>
      <c r="EY3" s="71" t="s">
        <v>35</v>
      </c>
      <c r="EZ3" s="71" t="s">
        <v>25</v>
      </c>
      <c r="FA3" s="71" t="s">
        <v>38</v>
      </c>
      <c r="FB3" s="71" t="s">
        <v>99</v>
      </c>
      <c r="FC3" s="71" t="s">
        <v>42</v>
      </c>
      <c r="FD3" s="71" t="s">
        <v>43</v>
      </c>
      <c r="FE3" s="71" t="s">
        <v>88</v>
      </c>
      <c r="FF3" s="71" t="s">
        <v>89</v>
      </c>
      <c r="FG3" s="71" t="s">
        <v>87</v>
      </c>
    </row>
    <row r="4" spans="1:163" s="9" customFormat="1">
      <c r="B4" s="9" t="s">
        <v>59</v>
      </c>
      <c r="D4" s="10">
        <v>72.48</v>
      </c>
      <c r="E4" s="11">
        <v>12.69</v>
      </c>
      <c r="F4" s="11">
        <v>2.5499999999999998</v>
      </c>
      <c r="G4" s="11">
        <v>0</v>
      </c>
      <c r="H4" s="11">
        <v>1.27</v>
      </c>
      <c r="I4" s="11">
        <v>0.13</v>
      </c>
      <c r="J4" s="11">
        <v>0.33</v>
      </c>
      <c r="K4" s="11">
        <v>8.34</v>
      </c>
      <c r="L4" s="11">
        <v>0.23</v>
      </c>
      <c r="M4" s="11">
        <v>0.11</v>
      </c>
      <c r="N4" s="35">
        <v>1.53</v>
      </c>
      <c r="O4" s="42">
        <f>D4/D$1</f>
        <v>1.2063111643698821</v>
      </c>
      <c r="P4" s="42">
        <f t="shared" ref="P4:X16" si="0">E4/E$1</f>
        <v>0.12445935210521669</v>
      </c>
      <c r="Q4" s="42">
        <f t="shared" si="0"/>
        <v>1.5968738845366245E-2</v>
      </c>
      <c r="R4" s="42">
        <f t="shared" si="0"/>
        <v>0</v>
      </c>
      <c r="S4" s="42">
        <f t="shared" si="0"/>
        <v>3.1510520047637949E-2</v>
      </c>
      <c r="T4" s="42">
        <f t="shared" si="0"/>
        <v>2.3182409900672288E-3</v>
      </c>
      <c r="U4" s="42">
        <f t="shared" si="0"/>
        <v>5.3243840655705964E-3</v>
      </c>
      <c r="V4" s="42">
        <f t="shared" si="0"/>
        <v>8.8539731408248848E-2</v>
      </c>
      <c r="W4" s="42">
        <f t="shared" si="0"/>
        <v>2.8798597633506546E-3</v>
      </c>
      <c r="X4" s="42">
        <f t="shared" si="0"/>
        <v>7.7495896240040011E-4</v>
      </c>
      <c r="Y4" s="43">
        <f>O4</f>
        <v>1.2063111643698821</v>
      </c>
      <c r="Z4" s="43">
        <f>P4*2</f>
        <v>0.24891870421043338</v>
      </c>
      <c r="AA4" s="43">
        <f>Q4*2</f>
        <v>3.1937477690732491E-2</v>
      </c>
      <c r="AB4" s="43">
        <f>R4</f>
        <v>0</v>
      </c>
      <c r="AC4" s="43">
        <f>S4</f>
        <v>3.1510520047637949E-2</v>
      </c>
      <c r="AD4" s="43">
        <f>T4</f>
        <v>2.3182409900672288E-3</v>
      </c>
      <c r="AE4" s="43">
        <f>U4*2</f>
        <v>1.0648768131141193E-2</v>
      </c>
      <c r="AF4" s="43">
        <f>V4*2</f>
        <v>0.1770794628164977</v>
      </c>
      <c r="AG4" s="43">
        <f>W4</f>
        <v>2.8798597633506546E-3</v>
      </c>
      <c r="AH4" s="43">
        <f>X4*2</f>
        <v>1.5499179248008002E-3</v>
      </c>
      <c r="AI4" s="43">
        <f>Y4*1000</f>
        <v>1206.3111643698821</v>
      </c>
      <c r="AJ4" s="43">
        <f t="shared" ref="AJ4:AR4" si="1">Z4*1000</f>
        <v>248.91870421043339</v>
      </c>
      <c r="AK4" s="43">
        <f t="shared" si="1"/>
        <v>31.937477690732489</v>
      </c>
      <c r="AL4" s="43">
        <f t="shared" si="1"/>
        <v>0</v>
      </c>
      <c r="AM4" s="43">
        <f t="shared" si="1"/>
        <v>31.51052004763795</v>
      </c>
      <c r="AN4" s="43">
        <f t="shared" si="1"/>
        <v>2.3182409900672289</v>
      </c>
      <c r="AO4" s="43">
        <f t="shared" si="1"/>
        <v>10.648768131141193</v>
      </c>
      <c r="AP4" s="43">
        <f t="shared" si="1"/>
        <v>177.07946281649771</v>
      </c>
      <c r="AQ4" s="43">
        <f t="shared" si="1"/>
        <v>2.8798597633506544</v>
      </c>
      <c r="AR4" s="43">
        <f t="shared" si="1"/>
        <v>1.5499179248008002</v>
      </c>
      <c r="AS4" s="43">
        <f>AP4-(AO4+AN4)</f>
        <v>164.11245369528928</v>
      </c>
      <c r="AT4" s="43">
        <f>AI4/3-(AP4+AO4+2*AN4/3)</f>
        <v>212.82999651561033</v>
      </c>
      <c r="AU4" s="43">
        <f>AK4+AM4+AQ4</f>
        <v>66.327857501721098</v>
      </c>
      <c r="AV4" s="43">
        <f>AJ4-(AP4+AO4+2*AN4)</f>
        <v>56.553991282660036</v>
      </c>
      <c r="AW4" s="43">
        <f>P4/(T4+U4+V4)</f>
        <v>1.2939935834484062</v>
      </c>
      <c r="AX4" s="43">
        <f>P4/(U4+V4)</f>
        <v>1.3259524310963211</v>
      </c>
      <c r="AY4" s="43">
        <f>(U4+V4)/P4</f>
        <v>0.75417486822900748</v>
      </c>
      <c r="AZ4" s="43">
        <f>K4+J4</f>
        <v>8.67</v>
      </c>
      <c r="BA4" s="43">
        <f>V4/(V4+U4)*100</f>
        <v>94.327561668595621</v>
      </c>
      <c r="BB4" s="43">
        <f>AA4*(55.845+15.999)</f>
        <v>2.2945161472129847</v>
      </c>
      <c r="BC4" s="43">
        <f>BB4/(BB4+H4)</f>
        <v>0.64371040905706522</v>
      </c>
      <c r="BD4" s="35">
        <v>68.108474731445298</v>
      </c>
      <c r="BE4" s="13">
        <v>135.24716186523401</v>
      </c>
      <c r="BF4" s="13">
        <v>14.7467403411865</v>
      </c>
      <c r="BG4" s="13">
        <v>46.197433471679602</v>
      </c>
      <c r="BH4" s="11">
        <v>8.1339130401611293</v>
      </c>
      <c r="BI4" s="11">
        <v>0.79318612813949496</v>
      </c>
      <c r="BJ4" s="11">
        <v>5.3178448677062899</v>
      </c>
      <c r="BK4" s="11">
        <v>0.72224652767181396</v>
      </c>
      <c r="BL4" s="11">
        <v>3.7579984664916899</v>
      </c>
      <c r="BM4" s="11">
        <v>0.59461063146591098</v>
      </c>
      <c r="BN4" s="11">
        <v>1.6278992891311601</v>
      </c>
      <c r="BO4" s="11">
        <v>0.20026004314422599</v>
      </c>
      <c r="BP4" s="11">
        <v>1.4380679130554199</v>
      </c>
      <c r="BQ4" s="11">
        <v>0.21878848969936299</v>
      </c>
      <c r="BR4" s="12">
        <f>BD4+BE4+BF4+BG4+BH4+BI4+BJ4+BK4+BL4+BM4+BN4+BO4+BP4+BQ4</f>
        <v>287.10462580621191</v>
      </c>
      <c r="BS4" s="61">
        <f>BD4/BS$1</f>
        <v>282.13949764476098</v>
      </c>
      <c r="BT4" s="61">
        <f t="shared" ref="BT4:CF4" si="2">BE4/BT$1</f>
        <v>218.35189193612209</v>
      </c>
      <c r="BU4" s="61">
        <f t="shared" si="2"/>
        <v>157.04728797855699</v>
      </c>
      <c r="BV4" s="61">
        <f t="shared" si="2"/>
        <v>97.524664284736332</v>
      </c>
      <c r="BW4" s="61">
        <f t="shared" si="2"/>
        <v>52.955163021882356</v>
      </c>
      <c r="BX4" s="61">
        <f t="shared" si="2"/>
        <v>13.482681083452235</v>
      </c>
      <c r="BY4" s="61">
        <f t="shared" si="2"/>
        <v>25.702488485772307</v>
      </c>
      <c r="BZ4" s="61">
        <f t="shared" si="2"/>
        <v>19.021504547585305</v>
      </c>
      <c r="CA4" s="61">
        <f t="shared" si="2"/>
        <v>14.691158977684479</v>
      </c>
      <c r="CB4" s="61">
        <f t="shared" si="2"/>
        <v>10.535269870055121</v>
      </c>
      <c r="CC4" s="61">
        <f t="shared" si="2"/>
        <v>9.8362494811550452</v>
      </c>
      <c r="CD4" s="61">
        <f t="shared" si="2"/>
        <v>7.6757394842555007</v>
      </c>
      <c r="CE4" s="61">
        <f t="shared" si="2"/>
        <v>8.5244096802336689</v>
      </c>
      <c r="CF4" s="61">
        <f t="shared" si="2"/>
        <v>8.7410503275814211</v>
      </c>
      <c r="CG4" s="9">
        <f>(CH4*CI4)^0.5</f>
        <v>1.0649329956068305</v>
      </c>
      <c r="CH4" s="9">
        <f>(CJ4*CK4)^0.5</f>
        <v>1.1163606600850229</v>
      </c>
      <c r="CI4" s="9">
        <f>(CL4*CM4)^0.5</f>
        <v>1.0158744621525493</v>
      </c>
      <c r="CJ4" s="9">
        <f>BT4/(BS4^(2/3)*BV4^(1/3))</f>
        <v>1.1027478306971965</v>
      </c>
      <c r="CK4" s="9">
        <f>BU4/(BS4^(1/3)*BV4^(2/3))</f>
        <v>1.1301415325365338</v>
      </c>
      <c r="CL4" s="9">
        <f>BZ4/(CB4^(1/3)*BY4^(2/3))</f>
        <v>0.9962756785374538</v>
      </c>
      <c r="CM4" s="9">
        <f>CA4/(BY4^(1/3)*CB4^(2/3))</f>
        <v>1.0358587939923645</v>
      </c>
      <c r="DR4" s="10">
        <v>68.108474731445298</v>
      </c>
      <c r="DS4" s="13">
        <v>135.24716186523401</v>
      </c>
      <c r="DT4" s="13">
        <v>14.7467403411865</v>
      </c>
      <c r="DU4" s="13">
        <v>46.197433471679602</v>
      </c>
      <c r="DV4" s="11">
        <v>8.1339130401611293</v>
      </c>
      <c r="DW4" s="11">
        <v>0.79318612813949496</v>
      </c>
      <c r="DX4" s="11">
        <v>5.3178448677062899</v>
      </c>
      <c r="DY4" s="11">
        <v>0.72224652767181396</v>
      </c>
      <c r="DZ4" s="11">
        <v>3.7579984664916899</v>
      </c>
      <c r="EA4" s="11">
        <v>0.59461063146591098</v>
      </c>
      <c r="EB4" s="11">
        <v>1.6278992891311601</v>
      </c>
      <c r="EC4" s="11">
        <v>0.20026004314422599</v>
      </c>
      <c r="ED4" s="11">
        <v>1.4380679130554199</v>
      </c>
      <c r="EE4" s="11">
        <v>0.21878848969936299</v>
      </c>
    </row>
    <row r="5" spans="1:163">
      <c r="B5" s="1" t="s">
        <v>131</v>
      </c>
      <c r="C5" s="14" t="s">
        <v>60</v>
      </c>
      <c r="D5" s="15">
        <v>73.67</v>
      </c>
      <c r="E5" s="14">
        <v>13.79</v>
      </c>
      <c r="F5" s="14">
        <v>1.54</v>
      </c>
      <c r="G5" s="14">
        <v>0.03</v>
      </c>
      <c r="H5" s="14">
        <v>0.32</v>
      </c>
      <c r="I5" s="14">
        <v>0.84</v>
      </c>
      <c r="J5" s="14">
        <v>3.27</v>
      </c>
      <c r="K5" s="14">
        <v>5.13</v>
      </c>
      <c r="L5" s="14">
        <v>0.21</v>
      </c>
      <c r="M5" s="14"/>
      <c r="N5" s="31">
        <v>0.77</v>
      </c>
      <c r="O5" s="44">
        <f t="shared" ref="O5:O16" si="3">D5/D$1</f>
        <v>1.2261167698555355</v>
      </c>
      <c r="P5" s="44">
        <f t="shared" ref="P5:P16" si="4">E5/E$1</f>
        <v>0.13524779082198093</v>
      </c>
      <c r="Q5" s="44">
        <f t="shared" ref="Q5:Q16" si="5">F5/F$1</f>
        <v>9.6438658124956937E-3</v>
      </c>
      <c r="R5" s="44">
        <f t="shared" ref="R5:R16" si="6">G5/G$1</f>
        <v>4.2291046985353203E-4</v>
      </c>
      <c r="S5" s="44">
        <f t="shared" ref="S5:S16" si="7">H5/H$1</f>
        <v>7.9396585946804286E-3</v>
      </c>
      <c r="T5" s="44">
        <f t="shared" ref="T5:T16" si="8">I5/I$1</f>
        <v>1.49794033204344E-2</v>
      </c>
      <c r="U5" s="44">
        <f t="shared" ref="U5:U16" si="9">J5/J$1</f>
        <v>5.2759805740654094E-2</v>
      </c>
      <c r="V5" s="44">
        <f t="shared" ref="V5:V16" si="10">K5/K$1</f>
        <v>5.4461489463347314E-2</v>
      </c>
      <c r="W5" s="44">
        <f t="shared" ref="W5:W16" si="11">L5/L$1</f>
        <v>2.6294371752332061E-3</v>
      </c>
      <c r="X5" s="42">
        <f t="shared" si="0"/>
        <v>0</v>
      </c>
      <c r="Y5" s="43">
        <f t="shared" ref="Y5:Y16" si="12">O5</f>
        <v>1.2261167698555355</v>
      </c>
      <c r="Z5" s="43">
        <f t="shared" ref="Z5:Z16" si="13">P5*2</f>
        <v>0.27049558164396187</v>
      </c>
      <c r="AA5" s="43">
        <f t="shared" ref="AA5:AA16" si="14">Q5*2</f>
        <v>1.9287731624991387E-2</v>
      </c>
      <c r="AB5" s="43">
        <f t="shared" ref="AB5:AB16" si="15">R5</f>
        <v>4.2291046985353203E-4</v>
      </c>
      <c r="AC5" s="43">
        <f t="shared" ref="AC5:AC16" si="16">S5</f>
        <v>7.9396585946804286E-3</v>
      </c>
      <c r="AD5" s="43">
        <f t="shared" ref="AD5:AD16" si="17">T5</f>
        <v>1.49794033204344E-2</v>
      </c>
      <c r="AE5" s="43">
        <f t="shared" ref="AE5:AE16" si="18">U5*2</f>
        <v>0.10551961148130819</v>
      </c>
      <c r="AF5" s="43">
        <f t="shared" ref="AF5:AF16" si="19">V5*2</f>
        <v>0.10892297892669463</v>
      </c>
      <c r="AG5" s="43">
        <f t="shared" ref="AG5:AG16" si="20">W5</f>
        <v>2.6294371752332061E-3</v>
      </c>
      <c r="AH5" s="43">
        <f t="shared" ref="AH5:AH33" si="21">X5*2</f>
        <v>0</v>
      </c>
      <c r="AI5" s="43">
        <f t="shared" ref="AI5:AI16" si="22">Y5*1000</f>
        <v>1226.1167698555355</v>
      </c>
      <c r="AJ5" s="43">
        <f t="shared" ref="AJ5:AJ16" si="23">Z5*1000</f>
        <v>270.49558164396188</v>
      </c>
      <c r="AK5" s="43">
        <f t="shared" ref="AK5:AK16" si="24">AA5*1000</f>
        <v>19.287731624991387</v>
      </c>
      <c r="AL5" s="43">
        <f t="shared" ref="AL5:AL16" si="25">AB5*1000</f>
        <v>0.42291046985353203</v>
      </c>
      <c r="AM5" s="43">
        <f t="shared" ref="AM5:AM16" si="26">AC5*1000</f>
        <v>7.939658594680429</v>
      </c>
      <c r="AN5" s="43">
        <f t="shared" ref="AN5:AN16" si="27">AD5*1000</f>
        <v>14.9794033204344</v>
      </c>
      <c r="AO5" s="43">
        <f t="shared" ref="AO5:AO16" si="28">AE5*1000</f>
        <v>105.51961148130819</v>
      </c>
      <c r="AP5" s="43">
        <f t="shared" ref="AP5:AP16" si="29">AF5*1000</f>
        <v>108.92297892669463</v>
      </c>
      <c r="AQ5" s="43">
        <f t="shared" ref="AQ5:AQ16" si="30">AG5*1000</f>
        <v>2.629437175233206</v>
      </c>
      <c r="AR5" s="43"/>
      <c r="AS5" s="43">
        <f t="shared" ref="AS5:AS16" si="31">AP5-(AO5+AN5)</f>
        <v>-11.576035875047964</v>
      </c>
      <c r="AT5" s="43">
        <f t="shared" ref="AT5:AT16" si="32">AI5/3-(AP5+AO5+2*AN5/3)</f>
        <v>184.27673066355277</v>
      </c>
      <c r="AU5" s="43">
        <f t="shared" ref="AU5:AU16" si="33">AK5+AM5+AQ5</f>
        <v>29.856827394905025</v>
      </c>
      <c r="AV5" s="43">
        <f t="shared" ref="AV5:AV16" si="34">AJ5-(AP5+AO5+2*AN5)</f>
        <v>26.094184595090269</v>
      </c>
      <c r="AW5" s="43">
        <f t="shared" ref="AW5:AW16" si="35">P5/(T5+U5+V5)</f>
        <v>1.1067677390971393</v>
      </c>
      <c r="AX5" s="43">
        <f t="shared" ref="AX5:AX16" si="36">P5/(U5+V5)</f>
        <v>1.2613892656739107</v>
      </c>
      <c r="AY5" s="43">
        <f t="shared" ref="AY5:AY16" si="37">(U5+V5)/P5</f>
        <v>0.79277668457543071</v>
      </c>
      <c r="AZ5" s="43">
        <f t="shared" ref="AZ5:AZ16" si="38">K5+J5</f>
        <v>8.4</v>
      </c>
      <c r="BA5" s="43">
        <f t="shared" ref="BA5:BA16" si="39">V5/(V5+U5)*100</f>
        <v>50.793538130394509</v>
      </c>
      <c r="BB5" s="43">
        <f t="shared" ref="BB5:BB16" si="40">AA5*(55.845+15.999)</f>
        <v>1.385707790865881</v>
      </c>
      <c r="BC5" s="43">
        <f t="shared" ref="BC5:BC16" si="41">BB5/(BB5+H5)</f>
        <v>0.81239459553763538</v>
      </c>
      <c r="BD5" s="30"/>
      <c r="BR5" s="17"/>
      <c r="BS5" s="16"/>
      <c r="CF5" s="17"/>
      <c r="DR5" s="16"/>
    </row>
    <row r="6" spans="1:163">
      <c r="B6" s="1" t="s">
        <v>142</v>
      </c>
      <c r="C6" s="14" t="s">
        <v>61</v>
      </c>
      <c r="D6" s="15">
        <v>71.58</v>
      </c>
      <c r="E6" s="14">
        <v>14.39</v>
      </c>
      <c r="F6" s="14">
        <v>2.31</v>
      </c>
      <c r="G6" s="14">
        <v>0.05</v>
      </c>
      <c r="H6" s="14">
        <v>0.6</v>
      </c>
      <c r="I6" s="14">
        <v>1.8</v>
      </c>
      <c r="J6" s="14">
        <v>3.58</v>
      </c>
      <c r="K6" s="14">
        <v>4.2300000000000004</v>
      </c>
      <c r="L6" s="14">
        <v>0.28999999999999998</v>
      </c>
      <c r="M6" s="14"/>
      <c r="N6" s="31">
        <v>0.78</v>
      </c>
      <c r="O6" s="44">
        <f t="shared" si="3"/>
        <v>1.1913321350109844</v>
      </c>
      <c r="P6" s="44">
        <f t="shared" si="4"/>
        <v>0.14113239375839784</v>
      </c>
      <c r="Q6" s="44">
        <f t="shared" si="5"/>
        <v>1.4465798718743541E-2</v>
      </c>
      <c r="R6" s="44">
        <f t="shared" si="6"/>
        <v>7.0485078308922013E-4</v>
      </c>
      <c r="S6" s="44">
        <f t="shared" si="7"/>
        <v>1.4886859865025803E-2</v>
      </c>
      <c r="T6" s="44">
        <f t="shared" si="8"/>
        <v>3.2098721400930862E-2</v>
      </c>
      <c r="U6" s="44">
        <f t="shared" si="9"/>
        <v>5.7761499862856773E-2</v>
      </c>
      <c r="V6" s="44">
        <f t="shared" si="10"/>
        <v>4.4906842189075862E-2</v>
      </c>
      <c r="W6" s="44">
        <f t="shared" si="11"/>
        <v>3.631127527702999E-3</v>
      </c>
      <c r="X6" s="42">
        <f t="shared" si="0"/>
        <v>0</v>
      </c>
      <c r="Y6" s="43">
        <f t="shared" si="12"/>
        <v>1.1913321350109844</v>
      </c>
      <c r="Z6" s="43">
        <f t="shared" si="13"/>
        <v>0.28226478751679568</v>
      </c>
      <c r="AA6" s="43">
        <f t="shared" si="14"/>
        <v>2.8931597437487081E-2</v>
      </c>
      <c r="AB6" s="43">
        <f t="shared" si="15"/>
        <v>7.0485078308922013E-4</v>
      </c>
      <c r="AC6" s="43">
        <f t="shared" si="16"/>
        <v>1.4886859865025803E-2</v>
      </c>
      <c r="AD6" s="43">
        <f t="shared" si="17"/>
        <v>3.2098721400930862E-2</v>
      </c>
      <c r="AE6" s="43">
        <f t="shared" si="18"/>
        <v>0.11552299972571355</v>
      </c>
      <c r="AF6" s="43">
        <f t="shared" si="19"/>
        <v>8.9813684378151723E-2</v>
      </c>
      <c r="AG6" s="43">
        <f t="shared" si="20"/>
        <v>3.631127527702999E-3</v>
      </c>
      <c r="AH6" s="43">
        <f t="shared" si="21"/>
        <v>0</v>
      </c>
      <c r="AI6" s="43">
        <f t="shared" si="22"/>
        <v>1191.3321350109845</v>
      </c>
      <c r="AJ6" s="43">
        <f t="shared" si="23"/>
        <v>282.26478751679571</v>
      </c>
      <c r="AK6" s="43">
        <f t="shared" si="24"/>
        <v>28.931597437487081</v>
      </c>
      <c r="AL6" s="43">
        <f t="shared" si="25"/>
        <v>0.70485078308922011</v>
      </c>
      <c r="AM6" s="43">
        <f t="shared" si="26"/>
        <v>14.886859865025803</v>
      </c>
      <c r="AN6" s="43">
        <f t="shared" si="27"/>
        <v>32.098721400930863</v>
      </c>
      <c r="AO6" s="43">
        <f t="shared" si="28"/>
        <v>115.52299972571355</v>
      </c>
      <c r="AP6" s="43">
        <f t="shared" si="29"/>
        <v>89.81368437815172</v>
      </c>
      <c r="AQ6" s="43">
        <f t="shared" si="30"/>
        <v>3.6311275277029988</v>
      </c>
      <c r="AR6" s="43"/>
      <c r="AS6" s="43">
        <f t="shared" si="31"/>
        <v>-57.808036748492697</v>
      </c>
      <c r="AT6" s="43">
        <f t="shared" si="32"/>
        <v>170.37487996584233</v>
      </c>
      <c r="AU6" s="43">
        <f t="shared" si="33"/>
        <v>47.449584830215883</v>
      </c>
      <c r="AV6" s="43">
        <f t="shared" si="34"/>
        <v>12.730660611068743</v>
      </c>
      <c r="AW6" s="43">
        <f t="shared" si="35"/>
        <v>1.0472320917474076</v>
      </c>
      <c r="AX6" s="43">
        <f t="shared" si="36"/>
        <v>1.3746437405895673</v>
      </c>
      <c r="AY6" s="43">
        <f t="shared" si="37"/>
        <v>0.72746121083788062</v>
      </c>
      <c r="AZ6" s="43">
        <f t="shared" si="38"/>
        <v>7.8100000000000005</v>
      </c>
      <c r="BA6" s="43">
        <f t="shared" si="39"/>
        <v>43.739716928866621</v>
      </c>
      <c r="BB6" s="43">
        <f t="shared" si="40"/>
        <v>2.0785616862988219</v>
      </c>
      <c r="BC6" s="43">
        <f t="shared" si="41"/>
        <v>0.77599918528325285</v>
      </c>
      <c r="BD6" s="30"/>
      <c r="BR6" s="17"/>
      <c r="BS6" s="16"/>
      <c r="CF6" s="17"/>
      <c r="DR6" s="16"/>
    </row>
    <row r="7" spans="1:163">
      <c r="B7" s="1" t="s">
        <v>132</v>
      </c>
      <c r="C7" s="14" t="s">
        <v>62</v>
      </c>
      <c r="D7" s="15">
        <v>67.02</v>
      </c>
      <c r="E7" s="14">
        <v>15.38</v>
      </c>
      <c r="F7" s="14">
        <v>4.01</v>
      </c>
      <c r="G7" s="14">
        <v>0.08</v>
      </c>
      <c r="H7" s="14">
        <v>1.43</v>
      </c>
      <c r="I7" s="14">
        <v>3.77</v>
      </c>
      <c r="J7" s="14">
        <v>3.54</v>
      </c>
      <c r="K7" s="14">
        <v>2.99</v>
      </c>
      <c r="L7" s="14">
        <v>0.5</v>
      </c>
      <c r="M7" s="14"/>
      <c r="N7" s="31">
        <v>0.98</v>
      </c>
      <c r="O7" s="44">
        <f t="shared" si="3"/>
        <v>1.115438386259237</v>
      </c>
      <c r="P7" s="44">
        <f t="shared" si="4"/>
        <v>0.15084198860348566</v>
      </c>
      <c r="Q7" s="44">
        <f t="shared" si="5"/>
        <v>2.511162461565437E-2</v>
      </c>
      <c r="R7" s="44">
        <f t="shared" si="6"/>
        <v>1.1277612529427522E-3</v>
      </c>
      <c r="S7" s="44">
        <f t="shared" si="7"/>
        <v>3.5480349344978165E-2</v>
      </c>
      <c r="T7" s="44">
        <f t="shared" si="8"/>
        <v>6.7228988711949642E-2</v>
      </c>
      <c r="U7" s="44">
        <f t="shared" si="9"/>
        <v>5.7116119976120948E-2</v>
      </c>
      <c r="V7" s="44">
        <f t="shared" si="10"/>
        <v>3.1742661500079629E-2</v>
      </c>
      <c r="W7" s="44">
        <f t="shared" si="11"/>
        <v>6.2605647029362055E-3</v>
      </c>
      <c r="X7" s="42">
        <f t="shared" si="0"/>
        <v>0</v>
      </c>
      <c r="Y7" s="43">
        <f t="shared" si="12"/>
        <v>1.115438386259237</v>
      </c>
      <c r="Z7" s="43">
        <f t="shared" si="13"/>
        <v>0.30168397720697132</v>
      </c>
      <c r="AA7" s="43">
        <f t="shared" si="14"/>
        <v>5.0223249231308741E-2</v>
      </c>
      <c r="AB7" s="43">
        <f t="shared" si="15"/>
        <v>1.1277612529427522E-3</v>
      </c>
      <c r="AC7" s="43">
        <f t="shared" si="16"/>
        <v>3.5480349344978165E-2</v>
      </c>
      <c r="AD7" s="43">
        <f t="shared" si="17"/>
        <v>6.7228988711949642E-2</v>
      </c>
      <c r="AE7" s="43">
        <f t="shared" si="18"/>
        <v>0.1142322399522419</v>
      </c>
      <c r="AF7" s="43">
        <f t="shared" si="19"/>
        <v>6.3485323000159258E-2</v>
      </c>
      <c r="AG7" s="43">
        <f t="shared" si="20"/>
        <v>6.2605647029362055E-3</v>
      </c>
      <c r="AH7" s="43">
        <f t="shared" si="21"/>
        <v>0</v>
      </c>
      <c r="AI7" s="43">
        <f t="shared" si="22"/>
        <v>1115.4383862592369</v>
      </c>
      <c r="AJ7" s="43">
        <f t="shared" si="23"/>
        <v>301.68397720697135</v>
      </c>
      <c r="AK7" s="43">
        <f t="shared" si="24"/>
        <v>50.223249231308742</v>
      </c>
      <c r="AL7" s="43">
        <f t="shared" si="25"/>
        <v>1.1277612529427521</v>
      </c>
      <c r="AM7" s="43">
        <f t="shared" si="26"/>
        <v>35.480349344978166</v>
      </c>
      <c r="AN7" s="43">
        <f t="shared" si="27"/>
        <v>67.22898871194964</v>
      </c>
      <c r="AO7" s="43">
        <f t="shared" si="28"/>
        <v>114.2322399522419</v>
      </c>
      <c r="AP7" s="43">
        <f t="shared" si="29"/>
        <v>63.485323000159255</v>
      </c>
      <c r="AQ7" s="43">
        <f t="shared" si="30"/>
        <v>6.2605647029362057</v>
      </c>
      <c r="AR7" s="43"/>
      <c r="AS7" s="43">
        <f t="shared" si="31"/>
        <v>-117.97590566403228</v>
      </c>
      <c r="AT7" s="43">
        <f t="shared" si="32"/>
        <v>149.27590665937808</v>
      </c>
      <c r="AU7" s="43">
        <f t="shared" si="33"/>
        <v>91.964163279223115</v>
      </c>
      <c r="AV7" s="43">
        <f t="shared" si="34"/>
        <v>-10.491563169329083</v>
      </c>
      <c r="AW7" s="43">
        <f t="shared" si="35"/>
        <v>0.9663921037609724</v>
      </c>
      <c r="AX7" s="43">
        <f t="shared" si="36"/>
        <v>1.6975473453221537</v>
      </c>
      <c r="AY7" s="43">
        <f t="shared" si="37"/>
        <v>0.58908518973308754</v>
      </c>
      <c r="AZ7" s="43">
        <f t="shared" si="38"/>
        <v>6.53</v>
      </c>
      <c r="BA7" s="43">
        <f t="shared" si="39"/>
        <v>35.72259372989646</v>
      </c>
      <c r="BB7" s="43">
        <f t="shared" si="40"/>
        <v>3.6082391177741449</v>
      </c>
      <c r="BC7" s="43">
        <f t="shared" si="41"/>
        <v>0.71617067658516309</v>
      </c>
      <c r="BD7" s="30"/>
      <c r="BR7" s="17"/>
      <c r="BS7" s="16"/>
      <c r="CF7" s="17"/>
      <c r="DR7" s="16"/>
    </row>
    <row r="8" spans="1:163">
      <c r="B8" s="1" t="s">
        <v>133</v>
      </c>
      <c r="C8" s="14" t="s">
        <v>63</v>
      </c>
      <c r="D8" s="15">
        <v>62.98</v>
      </c>
      <c r="E8" s="14">
        <v>16.2</v>
      </c>
      <c r="F8" s="14">
        <v>5.55</v>
      </c>
      <c r="G8" s="14">
        <v>0.1</v>
      </c>
      <c r="H8" s="14">
        <v>2.34</v>
      </c>
      <c r="I8" s="14">
        <v>5.65</v>
      </c>
      <c r="J8" s="14">
        <v>3.32</v>
      </c>
      <c r="K8" s="14">
        <v>1.67</v>
      </c>
      <c r="L8" s="14">
        <v>0.56999999999999995</v>
      </c>
      <c r="M8" s="14"/>
      <c r="N8" s="31">
        <v>1.17</v>
      </c>
      <c r="O8" s="44">
        <f t="shared" si="3"/>
        <v>1.0481991878037413</v>
      </c>
      <c r="P8" s="44">
        <f t="shared" si="4"/>
        <v>0.15888427928325535</v>
      </c>
      <c r="Q8" s="44">
        <f t="shared" si="5"/>
        <v>3.4755490428150064E-2</v>
      </c>
      <c r="R8" s="44">
        <f t="shared" si="6"/>
        <v>1.4097015661784403E-3</v>
      </c>
      <c r="S8" s="44">
        <f t="shared" si="7"/>
        <v>5.8058753473600629E-2</v>
      </c>
      <c r="T8" s="44">
        <f t="shared" si="8"/>
        <v>0.10075431995292188</v>
      </c>
      <c r="U8" s="44">
        <f t="shared" si="9"/>
        <v>5.3566530599073875E-2</v>
      </c>
      <c r="V8" s="44">
        <f t="shared" si="10"/>
        <v>1.7729178831148152E-2</v>
      </c>
      <c r="W8" s="44">
        <f t="shared" si="11"/>
        <v>7.1370437613472735E-3</v>
      </c>
      <c r="X8" s="42">
        <f t="shared" si="0"/>
        <v>0</v>
      </c>
      <c r="Y8" s="43">
        <f t="shared" si="12"/>
        <v>1.0481991878037413</v>
      </c>
      <c r="Z8" s="43">
        <f t="shared" si="13"/>
        <v>0.31776855856651071</v>
      </c>
      <c r="AA8" s="43">
        <f t="shared" si="14"/>
        <v>6.9510980856300128E-2</v>
      </c>
      <c r="AB8" s="43">
        <f t="shared" si="15"/>
        <v>1.4097015661784403E-3</v>
      </c>
      <c r="AC8" s="43">
        <f t="shared" si="16"/>
        <v>5.8058753473600629E-2</v>
      </c>
      <c r="AD8" s="43">
        <f t="shared" si="17"/>
        <v>0.10075431995292188</v>
      </c>
      <c r="AE8" s="43">
        <f t="shared" si="18"/>
        <v>0.10713306119814775</v>
      </c>
      <c r="AF8" s="43">
        <f t="shared" si="19"/>
        <v>3.5458357662296304E-2</v>
      </c>
      <c r="AG8" s="43">
        <f t="shared" si="20"/>
        <v>7.1370437613472735E-3</v>
      </c>
      <c r="AH8" s="43">
        <f t="shared" si="21"/>
        <v>0</v>
      </c>
      <c r="AI8" s="43">
        <f t="shared" si="22"/>
        <v>1048.1991878037413</v>
      </c>
      <c r="AJ8" s="43">
        <f t="shared" si="23"/>
        <v>317.76855856651071</v>
      </c>
      <c r="AK8" s="43">
        <f t="shared" si="24"/>
        <v>69.510980856300122</v>
      </c>
      <c r="AL8" s="43">
        <f t="shared" si="25"/>
        <v>1.4097015661784402</v>
      </c>
      <c r="AM8" s="43">
        <f t="shared" si="26"/>
        <v>58.058753473600632</v>
      </c>
      <c r="AN8" s="43">
        <f t="shared" si="27"/>
        <v>100.75431995292188</v>
      </c>
      <c r="AO8" s="43">
        <f t="shared" si="28"/>
        <v>107.13306119814774</v>
      </c>
      <c r="AP8" s="43">
        <f t="shared" si="29"/>
        <v>35.458357662296301</v>
      </c>
      <c r="AQ8" s="43">
        <f t="shared" si="30"/>
        <v>7.1370437613472735</v>
      </c>
      <c r="AR8" s="43"/>
      <c r="AS8" s="43">
        <f t="shared" si="31"/>
        <v>-172.42902348877334</v>
      </c>
      <c r="AT8" s="43">
        <f t="shared" si="32"/>
        <v>139.63876377218847</v>
      </c>
      <c r="AU8" s="43">
        <f t="shared" si="33"/>
        <v>134.70677809124803</v>
      </c>
      <c r="AV8" s="43">
        <f t="shared" si="34"/>
        <v>-26.331500199777111</v>
      </c>
      <c r="AW8" s="43">
        <f t="shared" si="35"/>
        <v>0.92347719935246686</v>
      </c>
      <c r="AX8" s="43">
        <f t="shared" si="36"/>
        <v>2.2285251181735886</v>
      </c>
      <c r="AY8" s="43">
        <f t="shared" si="37"/>
        <v>0.44872727340832519</v>
      </c>
      <c r="AZ8" s="43">
        <f t="shared" si="38"/>
        <v>4.99</v>
      </c>
      <c r="BA8" s="43">
        <f t="shared" si="39"/>
        <v>24.867104869052344</v>
      </c>
      <c r="BB8" s="43">
        <f t="shared" si="40"/>
        <v>4.9939469086400257</v>
      </c>
      <c r="BC8" s="43">
        <f t="shared" si="41"/>
        <v>0.6809357868076088</v>
      </c>
      <c r="BD8" s="30"/>
      <c r="BR8" s="17"/>
      <c r="BS8" s="16"/>
      <c r="CF8" s="17"/>
      <c r="DR8" s="16"/>
    </row>
    <row r="9" spans="1:163">
      <c r="B9" s="1" t="s">
        <v>134</v>
      </c>
      <c r="C9" s="14" t="s">
        <v>64</v>
      </c>
      <c r="D9" s="15">
        <v>66.34</v>
      </c>
      <c r="E9" s="14">
        <v>15.98</v>
      </c>
      <c r="F9" s="14">
        <v>3.66</v>
      </c>
      <c r="G9" s="14">
        <v>7.0000000000000007E-2</v>
      </c>
      <c r="H9" s="14">
        <v>0.37</v>
      </c>
      <c r="I9" s="14">
        <v>1.1200000000000001</v>
      </c>
      <c r="J9" s="14">
        <v>4.75</v>
      </c>
      <c r="K9" s="14">
        <v>5.73</v>
      </c>
      <c r="L9" s="14">
        <v>0.46</v>
      </c>
      <c r="M9" s="14"/>
      <c r="N9" s="31">
        <v>0.95</v>
      </c>
      <c r="O9" s="44">
        <f t="shared" si="3"/>
        <v>1.1041208974102923</v>
      </c>
      <c r="P9" s="44">
        <f t="shared" si="4"/>
        <v>0.15672659153990251</v>
      </c>
      <c r="Q9" s="44">
        <f t="shared" si="5"/>
        <v>2.2919836930996262E-2</v>
      </c>
      <c r="R9" s="44">
        <f t="shared" si="6"/>
        <v>9.8679109632490822E-4</v>
      </c>
      <c r="S9" s="44">
        <f t="shared" si="7"/>
        <v>9.1802302500992444E-3</v>
      </c>
      <c r="T9" s="44">
        <f t="shared" si="8"/>
        <v>1.9972537760579202E-2</v>
      </c>
      <c r="U9" s="44">
        <f t="shared" si="9"/>
        <v>7.6638861549879797E-2</v>
      </c>
      <c r="V9" s="44">
        <f t="shared" si="10"/>
        <v>6.0831254312861627E-2</v>
      </c>
      <c r="W9" s="44">
        <f t="shared" si="11"/>
        <v>5.7597195267013093E-3</v>
      </c>
      <c r="X9" s="42">
        <f t="shared" si="0"/>
        <v>0</v>
      </c>
      <c r="Y9" s="43">
        <f t="shared" si="12"/>
        <v>1.1041208974102923</v>
      </c>
      <c r="Z9" s="43">
        <f t="shared" si="13"/>
        <v>0.31345318307980502</v>
      </c>
      <c r="AA9" s="43">
        <f t="shared" si="14"/>
        <v>4.5839673861992523E-2</v>
      </c>
      <c r="AB9" s="43">
        <f t="shared" si="15"/>
        <v>9.8679109632490822E-4</v>
      </c>
      <c r="AC9" s="43">
        <f t="shared" si="16"/>
        <v>9.1802302500992444E-3</v>
      </c>
      <c r="AD9" s="43">
        <f t="shared" si="17"/>
        <v>1.9972537760579202E-2</v>
      </c>
      <c r="AE9" s="43">
        <f t="shared" si="18"/>
        <v>0.15327772309975959</v>
      </c>
      <c r="AF9" s="43">
        <f t="shared" si="19"/>
        <v>0.12166250862572325</v>
      </c>
      <c r="AG9" s="43">
        <f t="shared" si="20"/>
        <v>5.7597195267013093E-3</v>
      </c>
      <c r="AH9" s="43">
        <f t="shared" si="21"/>
        <v>0</v>
      </c>
      <c r="AI9" s="43">
        <f t="shared" si="22"/>
        <v>1104.1208974102924</v>
      </c>
      <c r="AJ9" s="43">
        <f t="shared" si="23"/>
        <v>313.453183079805</v>
      </c>
      <c r="AK9" s="43">
        <f t="shared" si="24"/>
        <v>45.839673861992523</v>
      </c>
      <c r="AL9" s="43">
        <f t="shared" si="25"/>
        <v>0.98679109632490825</v>
      </c>
      <c r="AM9" s="43">
        <f t="shared" si="26"/>
        <v>9.1802302500992443</v>
      </c>
      <c r="AN9" s="43">
        <f t="shared" si="27"/>
        <v>19.972537760579204</v>
      </c>
      <c r="AO9" s="43">
        <f t="shared" si="28"/>
        <v>153.27772309975958</v>
      </c>
      <c r="AP9" s="43">
        <f t="shared" si="29"/>
        <v>121.66250862572325</v>
      </c>
      <c r="AQ9" s="43">
        <f t="shared" si="30"/>
        <v>5.7597195267013088</v>
      </c>
      <c r="AR9" s="43"/>
      <c r="AS9" s="43">
        <f t="shared" si="31"/>
        <v>-51.587752234615536</v>
      </c>
      <c r="AT9" s="43">
        <f t="shared" si="32"/>
        <v>79.785042237561868</v>
      </c>
      <c r="AU9" s="43">
        <f t="shared" si="33"/>
        <v>60.779623638793076</v>
      </c>
      <c r="AV9" s="43">
        <f t="shared" si="34"/>
        <v>-1.4321241668362177</v>
      </c>
      <c r="AW9" s="43">
        <f t="shared" si="35"/>
        <v>0.99545191809881906</v>
      </c>
      <c r="AX9" s="43">
        <f t="shared" si="36"/>
        <v>1.1400775401716248</v>
      </c>
      <c r="AY9" s="43">
        <f t="shared" si="37"/>
        <v>0.87713332186989856</v>
      </c>
      <c r="AZ9" s="43">
        <f t="shared" si="38"/>
        <v>10.48</v>
      </c>
      <c r="BA9" s="43">
        <f t="shared" si="39"/>
        <v>44.250529601356611</v>
      </c>
      <c r="BB9" s="43">
        <f t="shared" si="40"/>
        <v>3.2933055289409907</v>
      </c>
      <c r="BC9" s="43">
        <f t="shared" si="41"/>
        <v>0.8989983234876503</v>
      </c>
      <c r="BD9" s="30"/>
      <c r="BR9" s="17"/>
      <c r="BS9" s="16"/>
      <c r="CF9" s="17"/>
      <c r="DR9" s="16"/>
    </row>
    <row r="10" spans="1:163">
      <c r="B10" s="1" t="s">
        <v>137</v>
      </c>
      <c r="C10" s="14" t="s">
        <v>65</v>
      </c>
      <c r="D10" s="15">
        <v>62.89</v>
      </c>
      <c r="E10" s="14">
        <v>15.64</v>
      </c>
      <c r="F10" s="14">
        <v>5.07</v>
      </c>
      <c r="G10" s="14">
        <v>0.09</v>
      </c>
      <c r="H10" s="14">
        <v>1.55</v>
      </c>
      <c r="I10" s="14">
        <v>3.57</v>
      </c>
      <c r="J10" s="14">
        <v>4</v>
      </c>
      <c r="K10" s="14">
        <v>4.4400000000000004</v>
      </c>
      <c r="L10" s="14">
        <v>0.75</v>
      </c>
      <c r="M10" s="14"/>
      <c r="N10" s="31">
        <v>1.32</v>
      </c>
      <c r="O10" s="44">
        <f t="shared" si="3"/>
        <v>1.0467012848678516</v>
      </c>
      <c r="P10" s="44">
        <f t="shared" si="4"/>
        <v>0.15339198320926631</v>
      </c>
      <c r="Q10" s="44">
        <f t="shared" si="5"/>
        <v>3.1749610174904658E-2</v>
      </c>
      <c r="R10" s="44">
        <f t="shared" si="6"/>
        <v>1.2687314095605961E-3</v>
      </c>
      <c r="S10" s="44">
        <f t="shared" si="7"/>
        <v>3.8457721317983327E-2</v>
      </c>
      <c r="T10" s="44">
        <f t="shared" si="8"/>
        <v>6.3662464111846201E-2</v>
      </c>
      <c r="U10" s="44">
        <f t="shared" si="9"/>
        <v>6.4537988673582986E-2</v>
      </c>
      <c r="V10" s="44">
        <f t="shared" si="10"/>
        <v>4.7136259886405865E-2</v>
      </c>
      <c r="W10" s="44">
        <f t="shared" si="11"/>
        <v>9.3908470544043082E-3</v>
      </c>
      <c r="X10" s="42">
        <f t="shared" si="0"/>
        <v>0</v>
      </c>
      <c r="Y10" s="43">
        <f t="shared" si="12"/>
        <v>1.0467012848678516</v>
      </c>
      <c r="Z10" s="43">
        <f t="shared" si="13"/>
        <v>0.30678396641853262</v>
      </c>
      <c r="AA10" s="43">
        <f t="shared" si="14"/>
        <v>6.3499220349809316E-2</v>
      </c>
      <c r="AB10" s="43">
        <f t="shared" si="15"/>
        <v>1.2687314095605961E-3</v>
      </c>
      <c r="AC10" s="43">
        <f t="shared" si="16"/>
        <v>3.8457721317983327E-2</v>
      </c>
      <c r="AD10" s="43">
        <f t="shared" si="17"/>
        <v>6.3662464111846201E-2</v>
      </c>
      <c r="AE10" s="43">
        <f t="shared" si="18"/>
        <v>0.12907597734716597</v>
      </c>
      <c r="AF10" s="43">
        <f t="shared" si="19"/>
        <v>9.427251977281173E-2</v>
      </c>
      <c r="AG10" s="43">
        <f t="shared" si="20"/>
        <v>9.3908470544043082E-3</v>
      </c>
      <c r="AH10" s="43">
        <f t="shared" si="21"/>
        <v>0</v>
      </c>
      <c r="AI10" s="43">
        <f t="shared" si="22"/>
        <v>1046.7012848678517</v>
      </c>
      <c r="AJ10" s="43">
        <f t="shared" si="23"/>
        <v>306.7839664185326</v>
      </c>
      <c r="AK10" s="43">
        <f t="shared" si="24"/>
        <v>63.499220349809313</v>
      </c>
      <c r="AL10" s="43">
        <f t="shared" si="25"/>
        <v>1.2687314095605962</v>
      </c>
      <c r="AM10" s="43">
        <f t="shared" si="26"/>
        <v>38.457721317983328</v>
      </c>
      <c r="AN10" s="43">
        <f t="shared" si="27"/>
        <v>63.662464111846198</v>
      </c>
      <c r="AO10" s="43">
        <f t="shared" si="28"/>
        <v>129.07597734716597</v>
      </c>
      <c r="AP10" s="43">
        <f t="shared" si="29"/>
        <v>94.272519772811734</v>
      </c>
      <c r="AQ10" s="43">
        <f t="shared" si="30"/>
        <v>9.3908470544043077</v>
      </c>
      <c r="AR10" s="43"/>
      <c r="AS10" s="43">
        <f t="shared" si="31"/>
        <v>-98.465921686200431</v>
      </c>
      <c r="AT10" s="43">
        <f t="shared" si="32"/>
        <v>83.110288428075364</v>
      </c>
      <c r="AU10" s="43">
        <f t="shared" si="33"/>
        <v>111.34778872219695</v>
      </c>
      <c r="AV10" s="43">
        <f t="shared" si="34"/>
        <v>-43.88945892513749</v>
      </c>
      <c r="AW10" s="43">
        <f t="shared" si="35"/>
        <v>0.87484235829354751</v>
      </c>
      <c r="AX10" s="43">
        <f t="shared" si="36"/>
        <v>1.3735662893390113</v>
      </c>
      <c r="AY10" s="43">
        <f t="shared" si="37"/>
        <v>0.72803184510390162</v>
      </c>
      <c r="AZ10" s="43">
        <f t="shared" si="38"/>
        <v>8.4400000000000013</v>
      </c>
      <c r="BA10" s="43">
        <f t="shared" si="39"/>
        <v>42.208710149578792</v>
      </c>
      <c r="BB10" s="43">
        <f t="shared" si="40"/>
        <v>4.5620379868117</v>
      </c>
      <c r="BC10" s="43">
        <f t="shared" si="41"/>
        <v>0.74640209970151938</v>
      </c>
      <c r="BD10" s="30"/>
      <c r="BR10" s="17"/>
      <c r="BS10" s="16"/>
      <c r="CF10" s="17"/>
      <c r="DR10" s="16"/>
    </row>
    <row r="11" spans="1:163">
      <c r="B11" s="1" t="s">
        <v>135</v>
      </c>
      <c r="C11" s="14" t="s">
        <v>66</v>
      </c>
      <c r="D11" s="15">
        <v>59.13</v>
      </c>
      <c r="E11" s="14">
        <v>16.760000000000002</v>
      </c>
      <c r="F11" s="14">
        <v>6.91</v>
      </c>
      <c r="G11" s="14">
        <v>0.13</v>
      </c>
      <c r="H11" s="14">
        <v>2.56</v>
      </c>
      <c r="I11" s="14">
        <v>5.56</v>
      </c>
      <c r="J11" s="14">
        <v>3.61</v>
      </c>
      <c r="K11" s="14">
        <v>3.04</v>
      </c>
      <c r="L11" s="14">
        <v>0.83</v>
      </c>
      <c r="M11" s="14"/>
      <c r="N11" s="31">
        <v>1.04</v>
      </c>
      <c r="O11" s="44">
        <f t="shared" si="3"/>
        <v>0.98412222887956857</v>
      </c>
      <c r="P11" s="44">
        <f t="shared" si="4"/>
        <v>0.16437657535724445</v>
      </c>
      <c r="Q11" s="44">
        <f t="shared" si="5"/>
        <v>4.3272151145678735E-2</v>
      </c>
      <c r="R11" s="44">
        <f t="shared" si="6"/>
        <v>1.8326120360319721E-3</v>
      </c>
      <c r="S11" s="44">
        <f t="shared" si="7"/>
        <v>6.3517268757443429E-2</v>
      </c>
      <c r="T11" s="44">
        <f t="shared" si="8"/>
        <v>9.9149383882875322E-2</v>
      </c>
      <c r="U11" s="44">
        <f t="shared" si="9"/>
        <v>5.8245534777908642E-2</v>
      </c>
      <c r="V11" s="44">
        <f t="shared" si="10"/>
        <v>3.2273475237539151E-2</v>
      </c>
      <c r="W11" s="44">
        <f t="shared" si="11"/>
        <v>1.0392537406874101E-2</v>
      </c>
      <c r="X11" s="42">
        <f t="shared" si="0"/>
        <v>0</v>
      </c>
      <c r="Y11" s="43">
        <f t="shared" si="12"/>
        <v>0.98412222887956857</v>
      </c>
      <c r="Z11" s="43">
        <f t="shared" si="13"/>
        <v>0.32875315071448891</v>
      </c>
      <c r="AA11" s="43">
        <f t="shared" si="14"/>
        <v>8.6544302291357469E-2</v>
      </c>
      <c r="AB11" s="43">
        <f t="shared" si="15"/>
        <v>1.8326120360319721E-3</v>
      </c>
      <c r="AC11" s="43">
        <f t="shared" si="16"/>
        <v>6.3517268757443429E-2</v>
      </c>
      <c r="AD11" s="43">
        <f t="shared" si="17"/>
        <v>9.9149383882875322E-2</v>
      </c>
      <c r="AE11" s="43">
        <f t="shared" si="18"/>
        <v>0.11649106955581728</v>
      </c>
      <c r="AF11" s="43">
        <f t="shared" si="19"/>
        <v>6.4546950475078302E-2</v>
      </c>
      <c r="AG11" s="43">
        <f t="shared" si="20"/>
        <v>1.0392537406874101E-2</v>
      </c>
      <c r="AH11" s="43">
        <f t="shared" si="21"/>
        <v>0</v>
      </c>
      <c r="AI11" s="43">
        <f t="shared" si="22"/>
        <v>984.12222887956852</v>
      </c>
      <c r="AJ11" s="43">
        <f t="shared" si="23"/>
        <v>328.75315071448892</v>
      </c>
      <c r="AK11" s="43">
        <f t="shared" si="24"/>
        <v>86.544302291357468</v>
      </c>
      <c r="AL11" s="43">
        <f t="shared" si="25"/>
        <v>1.832612036031972</v>
      </c>
      <c r="AM11" s="43">
        <f t="shared" si="26"/>
        <v>63.517268757443432</v>
      </c>
      <c r="AN11" s="43">
        <f t="shared" si="27"/>
        <v>99.149383882875327</v>
      </c>
      <c r="AO11" s="43">
        <f t="shared" si="28"/>
        <v>116.49106955581729</v>
      </c>
      <c r="AP11" s="43">
        <f t="shared" si="29"/>
        <v>64.546950475078305</v>
      </c>
      <c r="AQ11" s="43">
        <f t="shared" si="30"/>
        <v>10.392537406874101</v>
      </c>
      <c r="AR11" s="43"/>
      <c r="AS11" s="43">
        <f t="shared" si="31"/>
        <v>-151.0935029636143</v>
      </c>
      <c r="AT11" s="43">
        <f t="shared" si="32"/>
        <v>80.903133673710329</v>
      </c>
      <c r="AU11" s="43">
        <f t="shared" si="33"/>
        <v>160.454108455675</v>
      </c>
      <c r="AV11" s="43">
        <f t="shared" si="34"/>
        <v>-50.583637082157338</v>
      </c>
      <c r="AW11" s="43">
        <f t="shared" si="35"/>
        <v>0.86665243469801811</v>
      </c>
      <c r="AX11" s="43">
        <f t="shared" si="36"/>
        <v>1.8159343029623531</v>
      </c>
      <c r="AY11" s="43">
        <f t="shared" si="37"/>
        <v>0.55068071480817848</v>
      </c>
      <c r="AZ11" s="43">
        <f t="shared" si="38"/>
        <v>6.65</v>
      </c>
      <c r="BA11" s="43">
        <f t="shared" si="39"/>
        <v>35.65380932914691</v>
      </c>
      <c r="BB11" s="43">
        <f t="shared" si="40"/>
        <v>6.2176888538202855</v>
      </c>
      <c r="BC11" s="43">
        <f t="shared" si="41"/>
        <v>0.70835147581178848</v>
      </c>
      <c r="BD11" s="30"/>
      <c r="BR11" s="17"/>
      <c r="BS11" s="16"/>
      <c r="CF11" s="17"/>
      <c r="DR11" s="16"/>
    </row>
    <row r="12" spans="1:163">
      <c r="B12" s="1" t="s">
        <v>136</v>
      </c>
      <c r="C12" s="14" t="s">
        <v>67</v>
      </c>
      <c r="D12" s="15">
        <v>55.22</v>
      </c>
      <c r="E12" s="14">
        <v>16.97</v>
      </c>
      <c r="F12" s="14">
        <v>8.16</v>
      </c>
      <c r="G12" s="14">
        <v>0.15</v>
      </c>
      <c r="H12" s="14">
        <v>4.17</v>
      </c>
      <c r="I12" s="14">
        <v>7.98</v>
      </c>
      <c r="J12" s="14">
        <v>3.08</v>
      </c>
      <c r="K12" s="14">
        <v>1.39</v>
      </c>
      <c r="L12" s="14">
        <v>0.94</v>
      </c>
      <c r="M12" s="14"/>
      <c r="N12" s="31">
        <v>1.55</v>
      </c>
      <c r="O12" s="44">
        <f t="shared" si="3"/>
        <v>0.91904666799813584</v>
      </c>
      <c r="P12" s="44">
        <f t="shared" si="4"/>
        <v>0.16643618638499033</v>
      </c>
      <c r="Q12" s="44">
        <f t="shared" si="5"/>
        <v>5.109996430517199E-2</v>
      </c>
      <c r="R12" s="44">
        <f t="shared" si="6"/>
        <v>2.1145523492676599E-3</v>
      </c>
      <c r="S12" s="44">
        <f t="shared" si="7"/>
        <v>0.10346367606192933</v>
      </c>
      <c r="T12" s="44">
        <f t="shared" si="8"/>
        <v>0.14230433154412683</v>
      </c>
      <c r="U12" s="44">
        <f t="shared" si="9"/>
        <v>4.9694251278658903E-2</v>
      </c>
      <c r="V12" s="44">
        <f t="shared" si="10"/>
        <v>1.4756621901374807E-2</v>
      </c>
      <c r="W12" s="44">
        <f t="shared" si="11"/>
        <v>1.1769861641520066E-2</v>
      </c>
      <c r="X12" s="42">
        <f t="shared" si="0"/>
        <v>0</v>
      </c>
      <c r="Y12" s="43">
        <f t="shared" si="12"/>
        <v>0.91904666799813584</v>
      </c>
      <c r="Z12" s="43">
        <f t="shared" si="13"/>
        <v>0.33287237276998066</v>
      </c>
      <c r="AA12" s="43">
        <f t="shared" si="14"/>
        <v>0.10219992861034398</v>
      </c>
      <c r="AB12" s="43">
        <f t="shared" si="15"/>
        <v>2.1145523492676599E-3</v>
      </c>
      <c r="AC12" s="43">
        <f t="shared" si="16"/>
        <v>0.10346367606192933</v>
      </c>
      <c r="AD12" s="43">
        <f t="shared" si="17"/>
        <v>0.14230433154412683</v>
      </c>
      <c r="AE12" s="43">
        <f t="shared" si="18"/>
        <v>9.9388502557317807E-2</v>
      </c>
      <c r="AF12" s="43">
        <f t="shared" si="19"/>
        <v>2.9513243802749615E-2</v>
      </c>
      <c r="AG12" s="43">
        <f t="shared" si="20"/>
        <v>1.1769861641520066E-2</v>
      </c>
      <c r="AH12" s="43">
        <f t="shared" si="21"/>
        <v>0</v>
      </c>
      <c r="AI12" s="43">
        <f t="shared" si="22"/>
        <v>919.04666799813583</v>
      </c>
      <c r="AJ12" s="43">
        <f t="shared" si="23"/>
        <v>332.87237276998064</v>
      </c>
      <c r="AK12" s="43">
        <f t="shared" si="24"/>
        <v>102.19992861034397</v>
      </c>
      <c r="AL12" s="43">
        <f t="shared" si="25"/>
        <v>2.1145523492676599</v>
      </c>
      <c r="AM12" s="43">
        <f t="shared" si="26"/>
        <v>103.46367606192933</v>
      </c>
      <c r="AN12" s="43">
        <f t="shared" si="27"/>
        <v>142.30433154412682</v>
      </c>
      <c r="AO12" s="43">
        <f t="shared" si="28"/>
        <v>99.388502557317807</v>
      </c>
      <c r="AP12" s="43">
        <f t="shared" si="29"/>
        <v>29.513243802749614</v>
      </c>
      <c r="AQ12" s="43">
        <f t="shared" si="30"/>
        <v>11.769861641520066</v>
      </c>
      <c r="AR12" s="43"/>
      <c r="AS12" s="43">
        <f t="shared" si="31"/>
        <v>-212.17959029869502</v>
      </c>
      <c r="AT12" s="43">
        <f t="shared" si="32"/>
        <v>82.577588609893326</v>
      </c>
      <c r="AU12" s="43">
        <f t="shared" si="33"/>
        <v>217.43346631379339</v>
      </c>
      <c r="AV12" s="43">
        <f t="shared" si="34"/>
        <v>-80.638036678340427</v>
      </c>
      <c r="AW12" s="43">
        <f t="shared" si="35"/>
        <v>0.80499151935274738</v>
      </c>
      <c r="AX12" s="43">
        <f t="shared" si="36"/>
        <v>2.5823728705750213</v>
      </c>
      <c r="AY12" s="43">
        <f t="shared" si="37"/>
        <v>0.38724074721917606</v>
      </c>
      <c r="AZ12" s="43">
        <f t="shared" si="38"/>
        <v>4.47</v>
      </c>
      <c r="BA12" s="43">
        <f t="shared" si="39"/>
        <v>22.895922387512776</v>
      </c>
      <c r="BB12" s="43">
        <f t="shared" si="40"/>
        <v>7.3424516710815526</v>
      </c>
      <c r="BC12" s="43">
        <f t="shared" si="41"/>
        <v>0.63778349571927073</v>
      </c>
      <c r="BD12" s="30"/>
      <c r="BR12" s="17"/>
      <c r="BS12" s="16"/>
      <c r="CF12" s="17"/>
      <c r="DR12" s="16"/>
    </row>
    <row r="13" spans="1:163">
      <c r="B13" s="1" t="s">
        <v>138</v>
      </c>
      <c r="C13" s="14" t="s">
        <v>68</v>
      </c>
      <c r="D13" s="15">
        <v>60.4</v>
      </c>
      <c r="E13" s="14">
        <v>18.489999999999998</v>
      </c>
      <c r="F13" s="14">
        <v>4.3099999999999996</v>
      </c>
      <c r="G13" s="14">
        <v>0.12</v>
      </c>
      <c r="H13" s="14">
        <v>0.7</v>
      </c>
      <c r="I13" s="14">
        <v>2.48</v>
      </c>
      <c r="J13" s="14">
        <v>5.0999999999999996</v>
      </c>
      <c r="K13" s="14">
        <v>6.1</v>
      </c>
      <c r="L13" s="14">
        <v>0.46</v>
      </c>
      <c r="M13" s="14"/>
      <c r="N13" s="31">
        <v>1.4</v>
      </c>
      <c r="O13" s="44">
        <f t="shared" si="3"/>
        <v>1.0052593036415685</v>
      </c>
      <c r="P13" s="44">
        <f t="shared" si="4"/>
        <v>0.18134384715724639</v>
      </c>
      <c r="Q13" s="44">
        <f t="shared" si="5"/>
        <v>2.699029977393275E-2</v>
      </c>
      <c r="R13" s="44">
        <f t="shared" si="6"/>
        <v>1.6916418794141281E-3</v>
      </c>
      <c r="S13" s="44">
        <f t="shared" si="7"/>
        <v>1.7368003175863435E-2</v>
      </c>
      <c r="T13" s="44">
        <f t="shared" si="8"/>
        <v>4.4224905041282521E-2</v>
      </c>
      <c r="U13" s="44">
        <f t="shared" si="9"/>
        <v>8.2285935558818302E-2</v>
      </c>
      <c r="V13" s="44">
        <f t="shared" si="10"/>
        <v>6.4759275970062105E-2</v>
      </c>
      <c r="W13" s="44">
        <f t="shared" si="11"/>
        <v>5.7597195267013093E-3</v>
      </c>
      <c r="X13" s="42">
        <f t="shared" si="0"/>
        <v>0</v>
      </c>
      <c r="Y13" s="43">
        <f t="shared" si="12"/>
        <v>1.0052593036415685</v>
      </c>
      <c r="Z13" s="43">
        <f t="shared" si="13"/>
        <v>0.36268769431449277</v>
      </c>
      <c r="AA13" s="43">
        <f t="shared" si="14"/>
        <v>5.39805995478655E-2</v>
      </c>
      <c r="AB13" s="43">
        <f t="shared" si="15"/>
        <v>1.6916418794141281E-3</v>
      </c>
      <c r="AC13" s="43">
        <f t="shared" si="16"/>
        <v>1.7368003175863435E-2</v>
      </c>
      <c r="AD13" s="43">
        <f t="shared" si="17"/>
        <v>4.4224905041282521E-2</v>
      </c>
      <c r="AE13" s="43">
        <f t="shared" si="18"/>
        <v>0.1645718711176366</v>
      </c>
      <c r="AF13" s="43">
        <f t="shared" si="19"/>
        <v>0.12951855194012421</v>
      </c>
      <c r="AG13" s="43">
        <f t="shared" si="20"/>
        <v>5.7597195267013093E-3</v>
      </c>
      <c r="AH13" s="43">
        <f t="shared" si="21"/>
        <v>0</v>
      </c>
      <c r="AI13" s="43">
        <f t="shared" si="22"/>
        <v>1005.2593036415684</v>
      </c>
      <c r="AJ13" s="43">
        <f t="shared" si="23"/>
        <v>362.68769431449277</v>
      </c>
      <c r="AK13" s="43">
        <f t="shared" si="24"/>
        <v>53.980599547865502</v>
      </c>
      <c r="AL13" s="43">
        <f t="shared" si="25"/>
        <v>1.6916418794141281</v>
      </c>
      <c r="AM13" s="43">
        <f t="shared" si="26"/>
        <v>17.368003175863436</v>
      </c>
      <c r="AN13" s="43">
        <f t="shared" si="27"/>
        <v>44.224905041282518</v>
      </c>
      <c r="AO13" s="43">
        <f t="shared" si="28"/>
        <v>164.57187111763659</v>
      </c>
      <c r="AP13" s="43">
        <f t="shared" si="29"/>
        <v>129.51855194012421</v>
      </c>
      <c r="AQ13" s="43">
        <f t="shared" si="30"/>
        <v>5.7597195267013088</v>
      </c>
      <c r="AR13" s="43"/>
      <c r="AS13" s="43">
        <f t="shared" si="31"/>
        <v>-79.27822421879489</v>
      </c>
      <c r="AT13" s="43">
        <f t="shared" si="32"/>
        <v>11.512741461907012</v>
      </c>
      <c r="AU13" s="43">
        <f t="shared" si="33"/>
        <v>77.108322250430234</v>
      </c>
      <c r="AV13" s="43">
        <f t="shared" si="34"/>
        <v>-19.852538825833051</v>
      </c>
      <c r="AW13" s="43">
        <f t="shared" si="35"/>
        <v>0.94810339643790986</v>
      </c>
      <c r="AX13" s="43">
        <f t="shared" si="36"/>
        <v>1.2332523124809784</v>
      </c>
      <c r="AY13" s="43">
        <f t="shared" si="37"/>
        <v>0.81086407856658593</v>
      </c>
      <c r="AZ13" s="43">
        <f t="shared" si="38"/>
        <v>11.2</v>
      </c>
      <c r="BA13" s="43">
        <f t="shared" si="39"/>
        <v>44.04038410821903</v>
      </c>
      <c r="BB13" s="43">
        <f t="shared" si="40"/>
        <v>3.8781821939168486</v>
      </c>
      <c r="BC13" s="43">
        <f t="shared" si="41"/>
        <v>0.84710088625784519</v>
      </c>
      <c r="BD13" s="30"/>
      <c r="BR13" s="17"/>
      <c r="BS13" s="16"/>
      <c r="CF13" s="17"/>
      <c r="DR13" s="16"/>
    </row>
    <row r="14" spans="1:163">
      <c r="B14" s="1" t="s">
        <v>139</v>
      </c>
      <c r="C14" s="14" t="s">
        <v>69</v>
      </c>
      <c r="D14" s="15">
        <v>57.48</v>
      </c>
      <c r="E14" s="14">
        <v>16.920000000000002</v>
      </c>
      <c r="F14" s="14">
        <v>6.16</v>
      </c>
      <c r="G14" s="14">
        <v>0.12</v>
      </c>
      <c r="H14" s="14">
        <v>2.34</v>
      </c>
      <c r="I14" s="14">
        <v>5.0999999999999996</v>
      </c>
      <c r="J14" s="14">
        <v>4.1500000000000004</v>
      </c>
      <c r="K14" s="14">
        <v>4.49</v>
      </c>
      <c r="L14" s="14">
        <v>0.86</v>
      </c>
      <c r="M14" s="14"/>
      <c r="N14" s="31">
        <v>1.72</v>
      </c>
      <c r="O14" s="44">
        <f t="shared" si="3"/>
        <v>0.95666067505492303</v>
      </c>
      <c r="P14" s="44">
        <f t="shared" si="4"/>
        <v>0.16594580280695562</v>
      </c>
      <c r="Q14" s="44">
        <f t="shared" si="5"/>
        <v>3.8575463249982775E-2</v>
      </c>
      <c r="R14" s="44">
        <f t="shared" si="6"/>
        <v>1.6916418794141281E-3</v>
      </c>
      <c r="S14" s="44">
        <f t="shared" si="7"/>
        <v>5.8058753473600629E-2</v>
      </c>
      <c r="T14" s="44">
        <f t="shared" si="8"/>
        <v>9.0946377302637424E-2</v>
      </c>
      <c r="U14" s="44">
        <f t="shared" si="9"/>
        <v>6.6958163248842351E-2</v>
      </c>
      <c r="V14" s="44">
        <f t="shared" si="10"/>
        <v>4.7667073623865394E-2</v>
      </c>
      <c r="W14" s="44">
        <f t="shared" si="11"/>
        <v>1.0768171289050273E-2</v>
      </c>
      <c r="X14" s="42">
        <f t="shared" si="0"/>
        <v>0</v>
      </c>
      <c r="Y14" s="43">
        <f t="shared" si="12"/>
        <v>0.95666067505492303</v>
      </c>
      <c r="Z14" s="43">
        <f t="shared" si="13"/>
        <v>0.33189160561391123</v>
      </c>
      <c r="AA14" s="43">
        <f t="shared" si="14"/>
        <v>7.715092649996555E-2</v>
      </c>
      <c r="AB14" s="43">
        <f t="shared" si="15"/>
        <v>1.6916418794141281E-3</v>
      </c>
      <c r="AC14" s="43">
        <f t="shared" si="16"/>
        <v>5.8058753473600629E-2</v>
      </c>
      <c r="AD14" s="43">
        <f t="shared" si="17"/>
        <v>9.0946377302637424E-2</v>
      </c>
      <c r="AE14" s="43">
        <f t="shared" si="18"/>
        <v>0.1339163264976847</v>
      </c>
      <c r="AF14" s="43">
        <f t="shared" si="19"/>
        <v>9.5334147247730788E-2</v>
      </c>
      <c r="AG14" s="43">
        <f t="shared" si="20"/>
        <v>1.0768171289050273E-2</v>
      </c>
      <c r="AH14" s="43">
        <f t="shared" si="21"/>
        <v>0</v>
      </c>
      <c r="AI14" s="43">
        <f t="shared" si="22"/>
        <v>956.66067505492299</v>
      </c>
      <c r="AJ14" s="43">
        <f t="shared" si="23"/>
        <v>331.89160561391122</v>
      </c>
      <c r="AK14" s="43">
        <f t="shared" si="24"/>
        <v>77.15092649996555</v>
      </c>
      <c r="AL14" s="43">
        <f t="shared" si="25"/>
        <v>1.6916418794141281</v>
      </c>
      <c r="AM14" s="43">
        <f t="shared" si="26"/>
        <v>58.058753473600632</v>
      </c>
      <c r="AN14" s="43">
        <f t="shared" si="27"/>
        <v>90.94637730263743</v>
      </c>
      <c r="AO14" s="43">
        <f t="shared" si="28"/>
        <v>133.91632649768471</v>
      </c>
      <c r="AP14" s="43">
        <f t="shared" si="29"/>
        <v>95.334147247730783</v>
      </c>
      <c r="AQ14" s="43">
        <f t="shared" si="30"/>
        <v>10.768171289050274</v>
      </c>
      <c r="AR14" s="43"/>
      <c r="AS14" s="43">
        <f t="shared" si="31"/>
        <v>-129.52855655259137</v>
      </c>
      <c r="AT14" s="43">
        <f t="shared" si="32"/>
        <v>29.005499737800562</v>
      </c>
      <c r="AU14" s="43">
        <f t="shared" si="33"/>
        <v>145.97785126261647</v>
      </c>
      <c r="AV14" s="43">
        <f t="shared" si="34"/>
        <v>-79.251622736779154</v>
      </c>
      <c r="AW14" s="43">
        <f t="shared" si="35"/>
        <v>0.80724084145883013</v>
      </c>
      <c r="AX14" s="43">
        <f t="shared" si="36"/>
        <v>1.4477248408327372</v>
      </c>
      <c r="AY14" s="43">
        <f t="shared" si="37"/>
        <v>0.69073899389941806</v>
      </c>
      <c r="AZ14" s="43">
        <f t="shared" si="38"/>
        <v>8.64</v>
      </c>
      <c r="BA14" s="43">
        <f t="shared" si="39"/>
        <v>41.585147323883014</v>
      </c>
      <c r="BB14" s="43">
        <f t="shared" si="40"/>
        <v>5.5428311634635241</v>
      </c>
      <c r="BC14" s="43">
        <f t="shared" si="41"/>
        <v>0.70315233810337496</v>
      </c>
      <c r="BD14" s="30"/>
      <c r="BR14" s="17"/>
      <c r="BS14" s="16"/>
      <c r="CF14" s="17"/>
      <c r="DR14" s="16"/>
    </row>
    <row r="15" spans="1:163">
      <c r="B15" s="1" t="s">
        <v>140</v>
      </c>
      <c r="C15" s="14" t="s">
        <v>70</v>
      </c>
      <c r="D15" s="15">
        <v>53.83</v>
      </c>
      <c r="E15" s="14">
        <v>16.09</v>
      </c>
      <c r="F15" s="14">
        <v>8.67</v>
      </c>
      <c r="G15" s="14">
        <v>0.16</v>
      </c>
      <c r="H15" s="14">
        <v>3.52</v>
      </c>
      <c r="I15" s="14">
        <v>6.99</v>
      </c>
      <c r="J15" s="14">
        <v>3.93</v>
      </c>
      <c r="K15" s="14">
        <v>2.74</v>
      </c>
      <c r="L15" s="14">
        <v>1.26</v>
      </c>
      <c r="M15" s="14"/>
      <c r="N15" s="31">
        <v>1.97</v>
      </c>
      <c r="O15" s="44">
        <f t="shared" si="3"/>
        <v>0.89591238932161632</v>
      </c>
      <c r="P15" s="44">
        <f t="shared" si="4"/>
        <v>0.15780543541157893</v>
      </c>
      <c r="Q15" s="44">
        <f t="shared" si="5"/>
        <v>5.4293712074245236E-2</v>
      </c>
      <c r="R15" s="44">
        <f t="shared" si="6"/>
        <v>2.2555225058855043E-3</v>
      </c>
      <c r="S15" s="44">
        <f t="shared" si="7"/>
        <v>8.7336244541484712E-2</v>
      </c>
      <c r="T15" s="44">
        <f t="shared" si="8"/>
        <v>0.12465003477361485</v>
      </c>
      <c r="U15" s="44">
        <f t="shared" si="9"/>
        <v>6.3408573871795285E-2</v>
      </c>
      <c r="V15" s="44">
        <f t="shared" si="10"/>
        <v>2.9088592812781998E-2</v>
      </c>
      <c r="W15" s="44">
        <f t="shared" si="11"/>
        <v>1.5776623051399236E-2</v>
      </c>
      <c r="X15" s="42">
        <f t="shared" si="0"/>
        <v>0</v>
      </c>
      <c r="Y15" s="43">
        <f t="shared" si="12"/>
        <v>0.89591238932161632</v>
      </c>
      <c r="Z15" s="43">
        <f t="shared" si="13"/>
        <v>0.31561087082315786</v>
      </c>
      <c r="AA15" s="43">
        <f t="shared" si="14"/>
        <v>0.10858742414849047</v>
      </c>
      <c r="AB15" s="43">
        <f t="shared" si="15"/>
        <v>2.2555225058855043E-3</v>
      </c>
      <c r="AC15" s="43">
        <f t="shared" si="16"/>
        <v>8.7336244541484712E-2</v>
      </c>
      <c r="AD15" s="43">
        <f t="shared" si="17"/>
        <v>0.12465003477361485</v>
      </c>
      <c r="AE15" s="43">
        <f t="shared" si="18"/>
        <v>0.12681714774359057</v>
      </c>
      <c r="AF15" s="43">
        <f t="shared" si="19"/>
        <v>5.8177185625563996E-2</v>
      </c>
      <c r="AG15" s="43">
        <f t="shared" si="20"/>
        <v>1.5776623051399236E-2</v>
      </c>
      <c r="AH15" s="43">
        <f t="shared" si="21"/>
        <v>0</v>
      </c>
      <c r="AI15" s="43">
        <f t="shared" si="22"/>
        <v>895.91238932161627</v>
      </c>
      <c r="AJ15" s="43">
        <f t="shared" si="23"/>
        <v>315.61087082315788</v>
      </c>
      <c r="AK15" s="43">
        <f t="shared" si="24"/>
        <v>108.58742414849047</v>
      </c>
      <c r="AL15" s="43">
        <f t="shared" si="25"/>
        <v>2.2555225058855042</v>
      </c>
      <c r="AM15" s="43">
        <f t="shared" si="26"/>
        <v>87.336244541484717</v>
      </c>
      <c r="AN15" s="43">
        <f t="shared" si="27"/>
        <v>124.65003477361485</v>
      </c>
      <c r="AO15" s="43">
        <f t="shared" si="28"/>
        <v>126.81714774359057</v>
      </c>
      <c r="AP15" s="43">
        <f t="shared" si="29"/>
        <v>58.177185625563993</v>
      </c>
      <c r="AQ15" s="43">
        <f t="shared" si="30"/>
        <v>15.776623051399236</v>
      </c>
      <c r="AR15" s="43"/>
      <c r="AS15" s="43">
        <f t="shared" si="31"/>
        <v>-193.28999689164141</v>
      </c>
      <c r="AT15" s="43">
        <f t="shared" si="32"/>
        <v>30.543106555640918</v>
      </c>
      <c r="AU15" s="43">
        <f t="shared" si="33"/>
        <v>211.70029174137443</v>
      </c>
      <c r="AV15" s="43">
        <f t="shared" si="34"/>
        <v>-118.68353209322635</v>
      </c>
      <c r="AW15" s="43">
        <f t="shared" si="35"/>
        <v>0.72672101851591941</v>
      </c>
      <c r="AX15" s="43">
        <f t="shared" si="36"/>
        <v>1.706056964422576</v>
      </c>
      <c r="AY15" s="43">
        <f t="shared" si="37"/>
        <v>0.5861468994609188</v>
      </c>
      <c r="AZ15" s="43">
        <f t="shared" si="38"/>
        <v>6.67</v>
      </c>
      <c r="BA15" s="43">
        <f t="shared" si="39"/>
        <v>31.448090633928739</v>
      </c>
      <c r="BB15" s="43">
        <f t="shared" si="40"/>
        <v>7.8013549005241485</v>
      </c>
      <c r="BC15" s="43">
        <f t="shared" si="41"/>
        <v>0.6890831503005852</v>
      </c>
      <c r="BD15" s="30"/>
      <c r="BR15" s="17"/>
      <c r="BS15" s="16"/>
      <c r="CF15" s="17"/>
      <c r="DR15" s="16"/>
    </row>
    <row r="16" spans="1:163">
      <c r="B16" s="1" t="s">
        <v>141</v>
      </c>
      <c r="C16" s="14" t="s">
        <v>71</v>
      </c>
      <c r="D16" s="15">
        <v>47.02</v>
      </c>
      <c r="E16" s="31">
        <v>16.12</v>
      </c>
      <c r="F16" s="31">
        <v>10.039999999999999</v>
      </c>
      <c r="G16" s="31">
        <v>0.16</v>
      </c>
      <c r="H16" s="31">
        <v>8.15</v>
      </c>
      <c r="I16" s="31">
        <v>11.89</v>
      </c>
      <c r="J16" s="31">
        <v>2.2999999999999998</v>
      </c>
      <c r="K16" s="31">
        <v>0.6</v>
      </c>
      <c r="L16" s="31">
        <v>1.26</v>
      </c>
      <c r="M16" s="31"/>
      <c r="N16" s="31">
        <v>2.12</v>
      </c>
      <c r="O16" s="46">
        <f t="shared" si="3"/>
        <v>0.78257106717262503</v>
      </c>
      <c r="P16" s="46">
        <f t="shared" si="4"/>
        <v>0.1580996655583998</v>
      </c>
      <c r="Q16" s="46">
        <f t="shared" si="5"/>
        <v>6.2872995297049844E-2</v>
      </c>
      <c r="R16" s="46">
        <f t="shared" si="6"/>
        <v>2.2555225058855043E-3</v>
      </c>
      <c r="S16" s="46">
        <f t="shared" si="7"/>
        <v>0.20221317983326717</v>
      </c>
      <c r="T16" s="46">
        <f t="shared" si="8"/>
        <v>0.21202988747614887</v>
      </c>
      <c r="U16" s="46">
        <f t="shared" si="9"/>
        <v>3.7109343487310216E-2</v>
      </c>
      <c r="V16" s="46">
        <f t="shared" si="10"/>
        <v>6.3697648495143052E-3</v>
      </c>
      <c r="W16" s="46">
        <f t="shared" si="11"/>
        <v>1.5776623051399236E-2</v>
      </c>
      <c r="X16" s="47">
        <f t="shared" si="0"/>
        <v>0</v>
      </c>
      <c r="Y16" s="48">
        <f t="shared" si="12"/>
        <v>0.78257106717262503</v>
      </c>
      <c r="Z16" s="48">
        <f t="shared" si="13"/>
        <v>0.3161993311167996</v>
      </c>
      <c r="AA16" s="48">
        <f t="shared" si="14"/>
        <v>0.12574599059409969</v>
      </c>
      <c r="AB16" s="48">
        <f t="shared" si="15"/>
        <v>2.2555225058855043E-3</v>
      </c>
      <c r="AC16" s="48">
        <f t="shared" si="16"/>
        <v>0.20221317983326717</v>
      </c>
      <c r="AD16" s="48">
        <f t="shared" si="17"/>
        <v>0.21202988747614887</v>
      </c>
      <c r="AE16" s="48">
        <f t="shared" si="18"/>
        <v>7.4218686974620432E-2</v>
      </c>
      <c r="AF16" s="48">
        <f t="shared" si="19"/>
        <v>1.273952969902861E-2</v>
      </c>
      <c r="AG16" s="48">
        <f t="shared" si="20"/>
        <v>1.5776623051399236E-2</v>
      </c>
      <c r="AH16" s="48">
        <f t="shared" si="21"/>
        <v>0</v>
      </c>
      <c r="AI16" s="48">
        <f t="shared" si="22"/>
        <v>782.57106717262502</v>
      </c>
      <c r="AJ16" s="48">
        <f t="shared" si="23"/>
        <v>316.19933111679961</v>
      </c>
      <c r="AK16" s="48">
        <f t="shared" si="24"/>
        <v>125.74599059409969</v>
      </c>
      <c r="AL16" s="48">
        <f t="shared" si="25"/>
        <v>2.2555225058855042</v>
      </c>
      <c r="AM16" s="48">
        <f t="shared" si="26"/>
        <v>202.21317983326716</v>
      </c>
      <c r="AN16" s="48">
        <f t="shared" si="27"/>
        <v>212.02988747614887</v>
      </c>
      <c r="AO16" s="48">
        <f t="shared" si="28"/>
        <v>74.218686974620425</v>
      </c>
      <c r="AP16" s="48">
        <f t="shared" si="29"/>
        <v>12.73952969902861</v>
      </c>
      <c r="AQ16" s="48">
        <f t="shared" si="30"/>
        <v>15.776623051399236</v>
      </c>
      <c r="AR16" s="48"/>
      <c r="AS16" s="48">
        <f t="shared" si="31"/>
        <v>-273.5090447517407</v>
      </c>
      <c r="AT16" s="48">
        <f t="shared" si="32"/>
        <v>32.54554739979335</v>
      </c>
      <c r="AU16" s="48">
        <f t="shared" si="33"/>
        <v>343.73579347876608</v>
      </c>
      <c r="AV16" s="48">
        <f t="shared" si="34"/>
        <v>-194.81866050914715</v>
      </c>
      <c r="AW16" s="48">
        <f t="shared" si="35"/>
        <v>0.61876359795224223</v>
      </c>
      <c r="AX16" s="48">
        <f t="shared" si="36"/>
        <v>3.6362214315351467</v>
      </c>
      <c r="AY16" s="48">
        <f t="shared" si="37"/>
        <v>0.27501075466072983</v>
      </c>
      <c r="AZ16" s="48">
        <f t="shared" si="38"/>
        <v>2.9</v>
      </c>
      <c r="BA16" s="48">
        <f t="shared" si="39"/>
        <v>14.650173596406182</v>
      </c>
      <c r="BB16" s="48">
        <f t="shared" si="40"/>
        <v>9.0340949482424975</v>
      </c>
      <c r="BC16" s="48">
        <f t="shared" si="41"/>
        <v>0.52572422204676306</v>
      </c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17"/>
      <c r="BS16" s="16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17"/>
      <c r="DR16" s="16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</row>
    <row r="17" spans="1:163" s="30" customFormat="1">
      <c r="O17" s="41"/>
      <c r="P17" s="41"/>
      <c r="Q17" s="41"/>
      <c r="R17" s="41"/>
      <c r="S17" s="41"/>
      <c r="T17" s="41"/>
      <c r="U17" s="41"/>
      <c r="V17" s="41"/>
      <c r="W17" s="41"/>
      <c r="X17" s="53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</row>
    <row r="18" spans="1:163" s="30" customFormat="1">
      <c r="A18" s="54"/>
      <c r="O18" s="41"/>
      <c r="P18" s="41"/>
      <c r="Q18" s="41"/>
      <c r="R18" s="41"/>
      <c r="S18" s="41"/>
      <c r="T18" s="41"/>
      <c r="U18" s="41"/>
      <c r="V18" s="41"/>
      <c r="W18" s="41"/>
      <c r="X18" s="53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</row>
    <row r="19" spans="1:163" s="30" customFormat="1">
      <c r="O19" s="41"/>
      <c r="P19" s="41"/>
      <c r="Q19" s="41"/>
      <c r="R19" s="41"/>
      <c r="S19" s="41"/>
      <c r="T19" s="41"/>
      <c r="U19" s="41"/>
      <c r="V19" s="41"/>
      <c r="W19" s="41"/>
      <c r="X19" s="53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</row>
    <row r="20" spans="1:163">
      <c r="A20" s="1" t="s">
        <v>182</v>
      </c>
      <c r="B20" s="1" t="s">
        <v>184</v>
      </c>
      <c r="C20" s="1" t="s">
        <v>183</v>
      </c>
      <c r="D20" s="1">
        <v>71.739999999999995</v>
      </c>
      <c r="E20" s="1">
        <v>15.35</v>
      </c>
      <c r="F20" s="1">
        <v>1.42</v>
      </c>
      <c r="G20" s="1">
        <v>0.02</v>
      </c>
      <c r="H20" s="1">
        <v>0.47</v>
      </c>
      <c r="I20" s="1">
        <v>0.91</v>
      </c>
      <c r="J20" s="1">
        <v>3.43</v>
      </c>
      <c r="K20" s="1">
        <v>5.34</v>
      </c>
      <c r="L20" s="1">
        <v>0.24</v>
      </c>
      <c r="M20" s="1">
        <v>0.27</v>
      </c>
      <c r="N20" s="1">
        <v>1.34</v>
      </c>
      <c r="O20" s="49">
        <f t="shared" ref="O20:O23" si="42">D20/D$1</f>
        <v>1.1939950735636773</v>
      </c>
      <c r="P20" s="49">
        <f t="shared" ref="P20:P23" si="43">E20/E$1</f>
        <v>0.15054775845666479</v>
      </c>
      <c r="Q20" s="49">
        <f t="shared" ref="Q20:Q23" si="44">F20/F$1</f>
        <v>8.8923957491843404E-3</v>
      </c>
      <c r="R20" s="49">
        <f t="shared" ref="R20:R23" si="45">G20/G$1</f>
        <v>2.8194031323568804E-4</v>
      </c>
      <c r="S20" s="49">
        <f t="shared" ref="S20:S23" si="46">H20/H$1</f>
        <v>1.1661373560936878E-2</v>
      </c>
      <c r="T20" s="49">
        <f t="shared" ref="T20:T23" si="47">I20/I$1</f>
        <v>1.6227686930470601E-2</v>
      </c>
      <c r="U20" s="49">
        <f t="shared" ref="U20:U23" si="48">J20/J$1</f>
        <v>5.5341325287597415E-2</v>
      </c>
      <c r="V20" s="49">
        <f t="shared" ref="V20:V23" si="49">K20/K$1</f>
        <v>5.6690907160677324E-2</v>
      </c>
      <c r="W20" s="49">
        <f t="shared" ref="W20:W23" si="50">L20/L$1</f>
        <v>3.0050710574093783E-3</v>
      </c>
      <c r="X20" s="50">
        <f t="shared" ref="X20:X35" si="51">M20/M$1</f>
        <v>1.902171998619164E-3</v>
      </c>
      <c r="Y20" s="51">
        <f t="shared" ref="Y20:Y23" si="52">O20</f>
        <v>1.1939950735636773</v>
      </c>
      <c r="Z20" s="51">
        <f t="shared" ref="Z20:Z23" si="53">P20*2</f>
        <v>0.30109551691332959</v>
      </c>
      <c r="AA20" s="51">
        <f t="shared" ref="AA20:AA23" si="54">Q20*2</f>
        <v>1.7784791498368681E-2</v>
      </c>
      <c r="AB20" s="51">
        <f t="shared" ref="AB20:AB23" si="55">R20</f>
        <v>2.8194031323568804E-4</v>
      </c>
      <c r="AC20" s="51">
        <f t="shared" ref="AC20:AC23" si="56">S20</f>
        <v>1.1661373560936878E-2</v>
      </c>
      <c r="AD20" s="51">
        <f t="shared" ref="AD20:AD23" si="57">T20</f>
        <v>1.6227686930470601E-2</v>
      </c>
      <c r="AE20" s="51">
        <f t="shared" ref="AE20:AE23" si="58">U20*2</f>
        <v>0.11068265057519483</v>
      </c>
      <c r="AF20" s="51">
        <f t="shared" ref="AF20:AF23" si="59">V20*2</f>
        <v>0.11338181432135465</v>
      </c>
      <c r="AG20" s="51">
        <f t="shared" ref="AG20:AG23" si="60">W20</f>
        <v>3.0050710574093783E-3</v>
      </c>
      <c r="AH20" s="51">
        <f t="shared" si="21"/>
        <v>3.8043439972383279E-3</v>
      </c>
      <c r="AI20" s="51">
        <f t="shared" ref="AI20:AI22" si="61">Y20*1000</f>
        <v>1193.9950735636774</v>
      </c>
      <c r="AJ20" s="51">
        <f t="shared" ref="AJ20:AJ23" si="62">Z20*1000</f>
        <v>301.09551691332956</v>
      </c>
      <c r="AK20" s="51">
        <f t="shared" ref="AK20:AK23" si="63">AA20*1000</f>
        <v>17.78479149836868</v>
      </c>
      <c r="AL20" s="51">
        <f t="shared" ref="AL20:AL23" si="64">AB20*1000</f>
        <v>0.28194031323568802</v>
      </c>
      <c r="AM20" s="51">
        <f t="shared" ref="AM20:AM23" si="65">AC20*1000</f>
        <v>11.661373560936878</v>
      </c>
      <c r="AN20" s="51">
        <f t="shared" ref="AN20:AN23" si="66">AD20*1000</f>
        <v>16.2276869304706</v>
      </c>
      <c r="AO20" s="51">
        <f t="shared" ref="AO20:AO23" si="67">AE20*1000</f>
        <v>110.68265057519483</v>
      </c>
      <c r="AP20" s="51">
        <f t="shared" ref="AP20:AP23" si="68">AF20*1000</f>
        <v>113.38181432135465</v>
      </c>
      <c r="AQ20" s="51">
        <f t="shared" ref="AQ20:AQ23" si="69">AG20*1000</f>
        <v>3.0050710574093782</v>
      </c>
      <c r="AR20" s="51"/>
      <c r="AS20" s="51">
        <f t="shared" ref="AS20:AS23" si="70">AP20-(AO20+AN20)</f>
        <v>-13.528523184310771</v>
      </c>
      <c r="AT20" s="51">
        <f t="shared" ref="AT20:AT23" si="71">AI20/3-(AP20+AO20+2*AN20/3)</f>
        <v>163.11543500436258</v>
      </c>
      <c r="AU20" s="51">
        <f t="shared" ref="AU20:AU23" si="72">AK20+AM20+AQ20</f>
        <v>32.451236116714938</v>
      </c>
      <c r="AV20" s="51">
        <f t="shared" ref="AV20:AV23" si="73">AJ20-(AP20+AO20+2*AN20)</f>
        <v>44.575678155838887</v>
      </c>
      <c r="AW20" s="51">
        <f t="shared" ref="AW20:AW23" si="74">P20/(T20+U20+V20)</f>
        <v>1.173770880146155</v>
      </c>
      <c r="AX20" s="52">
        <f t="shared" ref="AX20:AX23" si="75">P20/(U20+V20)</f>
        <v>1.3437896859385774</v>
      </c>
      <c r="AY20" s="51">
        <f t="shared" ref="AY20:AY23" si="76">(U20+V20)/P20</f>
        <v>0.7441640685771036</v>
      </c>
      <c r="AZ20" s="51">
        <f t="shared" ref="AZ20:AZ23" si="77">K20+J20</f>
        <v>8.77</v>
      </c>
      <c r="BA20" s="51">
        <f t="shared" ref="BA20:BA23" si="78">V20/(V20+U20)*100</f>
        <v>50.60231856653531</v>
      </c>
      <c r="BB20" s="51">
        <f t="shared" ref="BB20:BB23" si="79">AA20*(55.845+15.999)</f>
        <v>1.2777305604087994</v>
      </c>
      <c r="BC20" s="51">
        <f t="shared" ref="BC20:BC23" si="80">BB20/(BB20+H20)</f>
        <v>0.73107982966775753</v>
      </c>
    </row>
    <row r="21" spans="1:163">
      <c r="A21" s="1" t="s">
        <v>185</v>
      </c>
      <c r="B21" s="1" t="s">
        <v>184</v>
      </c>
      <c r="C21" s="1" t="s">
        <v>186</v>
      </c>
      <c r="D21" s="1">
        <v>71.849999999999994</v>
      </c>
      <c r="E21" s="1">
        <v>15.38</v>
      </c>
      <c r="F21" s="1">
        <v>1.52</v>
      </c>
      <c r="G21" s="1">
        <v>0.02</v>
      </c>
      <c r="H21" s="1">
        <v>0.48</v>
      </c>
      <c r="I21" s="1">
        <v>0.82</v>
      </c>
      <c r="J21" s="1">
        <v>3.25</v>
      </c>
      <c r="K21" s="1">
        <v>5.19</v>
      </c>
      <c r="L21" s="1">
        <v>0.25</v>
      </c>
      <c r="M21" s="1">
        <v>0.31</v>
      </c>
      <c r="N21" s="1">
        <v>1.76</v>
      </c>
      <c r="O21" s="44">
        <f t="shared" si="42"/>
        <v>1.1958258438186538</v>
      </c>
      <c r="P21" s="44">
        <f t="shared" si="43"/>
        <v>0.15084198860348566</v>
      </c>
      <c r="Q21" s="44">
        <f t="shared" si="44"/>
        <v>9.5186208019438015E-3</v>
      </c>
      <c r="R21" s="44">
        <f t="shared" si="45"/>
        <v>2.8194031323568804E-4</v>
      </c>
      <c r="S21" s="44">
        <f t="shared" si="46"/>
        <v>1.1909487892020641E-2</v>
      </c>
      <c r="T21" s="44">
        <f t="shared" si="47"/>
        <v>1.4622750860424057E-2</v>
      </c>
      <c r="U21" s="44">
        <f t="shared" si="48"/>
        <v>5.2437115797286181E-2</v>
      </c>
      <c r="V21" s="44">
        <f t="shared" si="49"/>
        <v>5.5098465948298751E-2</v>
      </c>
      <c r="W21" s="44">
        <f t="shared" si="50"/>
        <v>3.1302823514681027E-3</v>
      </c>
      <c r="X21" s="42">
        <f t="shared" si="51"/>
        <v>2.1839752576738548E-3</v>
      </c>
      <c r="Y21" s="43">
        <f t="shared" si="52"/>
        <v>1.1958258438186538</v>
      </c>
      <c r="Z21" s="43">
        <f t="shared" si="53"/>
        <v>0.30168397720697132</v>
      </c>
      <c r="AA21" s="43">
        <f t="shared" si="54"/>
        <v>1.9037241603887603E-2</v>
      </c>
      <c r="AB21" s="43">
        <f t="shared" si="55"/>
        <v>2.8194031323568804E-4</v>
      </c>
      <c r="AC21" s="43">
        <f t="shared" si="56"/>
        <v>1.1909487892020641E-2</v>
      </c>
      <c r="AD21" s="43">
        <f t="shared" si="57"/>
        <v>1.4622750860424057E-2</v>
      </c>
      <c r="AE21" s="43">
        <f t="shared" si="58"/>
        <v>0.10487423159457236</v>
      </c>
      <c r="AF21" s="43">
        <f t="shared" si="59"/>
        <v>0.1101969318965975</v>
      </c>
      <c r="AG21" s="43">
        <f t="shared" si="60"/>
        <v>3.1302823514681027E-3</v>
      </c>
      <c r="AH21" s="43">
        <f t="shared" si="21"/>
        <v>4.3679505153477096E-3</v>
      </c>
      <c r="AI21" s="43">
        <f t="shared" si="61"/>
        <v>1195.8258438186538</v>
      </c>
      <c r="AJ21" s="43">
        <f t="shared" si="62"/>
        <v>301.68397720697135</v>
      </c>
      <c r="AK21" s="43">
        <f t="shared" si="63"/>
        <v>19.037241603887605</v>
      </c>
      <c r="AL21" s="43">
        <f t="shared" si="64"/>
        <v>0.28194031323568802</v>
      </c>
      <c r="AM21" s="43">
        <f t="shared" si="65"/>
        <v>11.909487892020641</v>
      </c>
      <c r="AN21" s="43">
        <f t="shared" si="66"/>
        <v>14.622750860424057</v>
      </c>
      <c r="AO21" s="43">
        <f t="shared" si="67"/>
        <v>104.87423159457236</v>
      </c>
      <c r="AP21" s="43">
        <f t="shared" si="68"/>
        <v>110.1969318965975</v>
      </c>
      <c r="AQ21" s="43">
        <f t="shared" si="69"/>
        <v>3.1302823514681029</v>
      </c>
      <c r="AR21" s="43"/>
      <c r="AS21" s="43">
        <f t="shared" si="70"/>
        <v>-9.3000505583989224</v>
      </c>
      <c r="AT21" s="43">
        <f t="shared" si="71"/>
        <v>173.78895054143203</v>
      </c>
      <c r="AU21" s="43">
        <f t="shared" si="72"/>
        <v>34.077011847376347</v>
      </c>
      <c r="AV21" s="43">
        <f t="shared" si="73"/>
        <v>57.367311994953354</v>
      </c>
      <c r="AW21" s="43">
        <f t="shared" si="74"/>
        <v>1.2348071996855801</v>
      </c>
      <c r="AX21" s="45">
        <f t="shared" si="75"/>
        <v>1.4027169998518072</v>
      </c>
      <c r="AY21" s="43">
        <f t="shared" si="76"/>
        <v>0.71290217492598074</v>
      </c>
      <c r="AZ21" s="43">
        <f t="shared" si="77"/>
        <v>8.4400000000000013</v>
      </c>
      <c r="BA21" s="43">
        <f t="shared" si="78"/>
        <v>51.23742769965618</v>
      </c>
      <c r="BB21" s="43">
        <f t="shared" si="79"/>
        <v>1.3677115857897009</v>
      </c>
      <c r="BC21" s="43">
        <f t="shared" si="80"/>
        <v>0.74021919671253733</v>
      </c>
    </row>
    <row r="22" spans="1:163">
      <c r="A22" s="1" t="s">
        <v>189</v>
      </c>
      <c r="B22" s="1" t="s">
        <v>188</v>
      </c>
      <c r="C22" s="1" t="s">
        <v>187</v>
      </c>
      <c r="D22" s="1">
        <v>73.989999999999995</v>
      </c>
      <c r="E22" s="1">
        <v>15.05</v>
      </c>
      <c r="F22" s="1">
        <v>0.61</v>
      </c>
      <c r="G22" s="1">
        <v>0.03</v>
      </c>
      <c r="H22" s="1">
        <v>0.14000000000000001</v>
      </c>
      <c r="I22" s="1">
        <v>0.49</v>
      </c>
      <c r="J22" s="1">
        <v>3.75</v>
      </c>
      <c r="K22" s="1">
        <v>4.29</v>
      </c>
      <c r="L22" s="1">
        <v>0.06</v>
      </c>
      <c r="M22" s="1">
        <v>0.32</v>
      </c>
      <c r="N22" s="1">
        <v>1.25</v>
      </c>
      <c r="O22" s="44">
        <f t="shared" si="42"/>
        <v>1.2314426469609212</v>
      </c>
      <c r="P22" s="44">
        <f t="shared" si="43"/>
        <v>0.14760545698845637</v>
      </c>
      <c r="Q22" s="44">
        <f t="shared" si="44"/>
        <v>3.81997282183271E-3</v>
      </c>
      <c r="R22" s="44">
        <f t="shared" si="45"/>
        <v>4.2291046985353203E-4</v>
      </c>
      <c r="S22" s="44">
        <f t="shared" si="46"/>
        <v>3.4736006351726877E-3</v>
      </c>
      <c r="T22" s="44">
        <f t="shared" si="47"/>
        <v>8.7379852702534015E-3</v>
      </c>
      <c r="U22" s="44">
        <f t="shared" si="48"/>
        <v>6.0504364381484051E-2</v>
      </c>
      <c r="V22" s="44">
        <f t="shared" si="49"/>
        <v>4.5543818674027285E-2</v>
      </c>
      <c r="W22" s="44">
        <f t="shared" si="50"/>
        <v>7.5126776435234456E-4</v>
      </c>
      <c r="X22" s="42">
        <f t="shared" si="51"/>
        <v>2.2544260724375277E-3</v>
      </c>
      <c r="Y22" s="43">
        <f t="shared" si="52"/>
        <v>1.2314426469609212</v>
      </c>
      <c r="Z22" s="43">
        <f t="shared" si="53"/>
        <v>0.29521091397691274</v>
      </c>
      <c r="AA22" s="43">
        <f t="shared" si="54"/>
        <v>7.63994564366542E-3</v>
      </c>
      <c r="AB22" s="43">
        <f t="shared" si="55"/>
        <v>4.2291046985353203E-4</v>
      </c>
      <c r="AC22" s="43">
        <f t="shared" si="56"/>
        <v>3.4736006351726877E-3</v>
      </c>
      <c r="AD22" s="43">
        <f t="shared" si="57"/>
        <v>8.7379852702534015E-3</v>
      </c>
      <c r="AE22" s="43">
        <f t="shared" si="58"/>
        <v>0.1210087287629681</v>
      </c>
      <c r="AF22" s="43">
        <f t="shared" si="59"/>
        <v>9.108763734805457E-2</v>
      </c>
      <c r="AG22" s="43">
        <f t="shared" si="60"/>
        <v>7.5126776435234456E-4</v>
      </c>
      <c r="AH22" s="43">
        <f t="shared" si="21"/>
        <v>4.5088521448750554E-3</v>
      </c>
      <c r="AI22" s="43">
        <f t="shared" si="61"/>
        <v>1231.4426469609211</v>
      </c>
      <c r="AJ22" s="43">
        <f t="shared" si="62"/>
        <v>295.21091397691276</v>
      </c>
      <c r="AK22" s="43">
        <f t="shared" si="63"/>
        <v>7.6399456436654196</v>
      </c>
      <c r="AL22" s="43">
        <f t="shared" si="64"/>
        <v>0.42291046985353203</v>
      </c>
      <c r="AM22" s="43">
        <f t="shared" si="65"/>
        <v>3.4736006351726876</v>
      </c>
      <c r="AN22" s="43">
        <f t="shared" si="66"/>
        <v>8.737985270253402</v>
      </c>
      <c r="AO22" s="43">
        <f t="shared" si="67"/>
        <v>121.0087287629681</v>
      </c>
      <c r="AP22" s="43">
        <f t="shared" si="68"/>
        <v>91.087637348054571</v>
      </c>
      <c r="AQ22" s="43">
        <f t="shared" si="69"/>
        <v>0.75126776435234455</v>
      </c>
      <c r="AR22" s="43"/>
      <c r="AS22" s="43">
        <f t="shared" si="70"/>
        <v>-38.659076685166937</v>
      </c>
      <c r="AT22" s="43">
        <f t="shared" si="71"/>
        <v>192.55919269578209</v>
      </c>
      <c r="AU22" s="43">
        <f t="shared" si="72"/>
        <v>11.864814043190453</v>
      </c>
      <c r="AV22" s="43">
        <f t="shared" si="73"/>
        <v>65.638577325383267</v>
      </c>
      <c r="AW22" s="43">
        <f t="shared" si="74"/>
        <v>1.2859167540948839</v>
      </c>
      <c r="AX22" s="45">
        <f t="shared" si="75"/>
        <v>1.3918716260437174</v>
      </c>
      <c r="AY22" s="43">
        <f t="shared" si="76"/>
        <v>0.71845706262611242</v>
      </c>
      <c r="AZ22" s="43">
        <f t="shared" si="77"/>
        <v>8.0399999999999991</v>
      </c>
      <c r="BA22" s="43">
        <f t="shared" si="78"/>
        <v>42.946345106343969</v>
      </c>
      <c r="BB22" s="43">
        <f t="shared" si="79"/>
        <v>0.54888425482349834</v>
      </c>
      <c r="BC22" s="43">
        <f t="shared" si="80"/>
        <v>0.79677282646579006</v>
      </c>
    </row>
    <row r="23" spans="1:163">
      <c r="A23" s="1" t="s">
        <v>190</v>
      </c>
      <c r="B23" s="1" t="s">
        <v>191</v>
      </c>
      <c r="C23" s="1" t="s">
        <v>187</v>
      </c>
      <c r="D23" s="1">
        <v>74.239999999999995</v>
      </c>
      <c r="E23" s="1">
        <v>14.66</v>
      </c>
      <c r="F23" s="1">
        <v>0.79</v>
      </c>
      <c r="G23" s="1">
        <v>7.0000000000000007E-2</v>
      </c>
      <c r="H23" s="1">
        <v>0.15</v>
      </c>
      <c r="I23" s="1">
        <v>0.43</v>
      </c>
      <c r="J23" s="1">
        <v>3.64</v>
      </c>
      <c r="K23" s="1">
        <v>4.28</v>
      </c>
      <c r="L23" s="1">
        <v>0.05</v>
      </c>
      <c r="M23" s="1">
        <v>0.28000000000000003</v>
      </c>
      <c r="N23" s="1">
        <v>1.37</v>
      </c>
      <c r="O23" s="46">
        <f t="shared" si="42"/>
        <v>1.235603488449504</v>
      </c>
      <c r="P23" s="46">
        <f t="shared" si="43"/>
        <v>0.14378046507978542</v>
      </c>
      <c r="Q23" s="46">
        <f t="shared" si="44"/>
        <v>4.9471779167997391E-3</v>
      </c>
      <c r="R23" s="46">
        <f t="shared" si="45"/>
        <v>9.8679109632490822E-4</v>
      </c>
      <c r="S23" s="46">
        <f t="shared" si="46"/>
        <v>3.7217149662564508E-3</v>
      </c>
      <c r="T23" s="46">
        <f t="shared" si="47"/>
        <v>7.6680278902223724E-3</v>
      </c>
      <c r="U23" s="46">
        <f t="shared" si="48"/>
        <v>5.8729569692960525E-2</v>
      </c>
      <c r="V23" s="46">
        <f t="shared" si="49"/>
        <v>4.5437655926535384E-2</v>
      </c>
      <c r="W23" s="46">
        <f t="shared" si="50"/>
        <v>6.2605647029362061E-4</v>
      </c>
      <c r="X23" s="47">
        <f t="shared" si="51"/>
        <v>1.9726228133828366E-3</v>
      </c>
      <c r="Y23" s="48">
        <f t="shared" si="52"/>
        <v>1.235603488449504</v>
      </c>
      <c r="Z23" s="48">
        <f t="shared" si="53"/>
        <v>0.28756093015957085</v>
      </c>
      <c r="AA23" s="48">
        <f t="shared" si="54"/>
        <v>9.8943558335994782E-3</v>
      </c>
      <c r="AB23" s="48">
        <f t="shared" si="55"/>
        <v>9.8679109632490822E-4</v>
      </c>
      <c r="AC23" s="48">
        <f t="shared" si="56"/>
        <v>3.7217149662564508E-3</v>
      </c>
      <c r="AD23" s="48">
        <f t="shared" si="57"/>
        <v>7.6680278902223724E-3</v>
      </c>
      <c r="AE23" s="48">
        <f t="shared" si="58"/>
        <v>0.11745913938592105</v>
      </c>
      <c r="AF23" s="48">
        <f t="shared" si="59"/>
        <v>9.0875311853070767E-2</v>
      </c>
      <c r="AG23" s="48">
        <f t="shared" si="60"/>
        <v>6.2605647029362061E-4</v>
      </c>
      <c r="AH23" s="48">
        <f t="shared" si="21"/>
        <v>3.9452456267656732E-3</v>
      </c>
      <c r="AI23" s="48">
        <f>Y23*1000</f>
        <v>1235.6034884495039</v>
      </c>
      <c r="AJ23" s="48">
        <f t="shared" si="62"/>
        <v>287.56093015957083</v>
      </c>
      <c r="AK23" s="48">
        <f t="shared" si="63"/>
        <v>9.8943558335994783</v>
      </c>
      <c r="AL23" s="48">
        <f t="shared" si="64"/>
        <v>0.98679109632490825</v>
      </c>
      <c r="AM23" s="48">
        <f t="shared" si="65"/>
        <v>3.7217149662564508</v>
      </c>
      <c r="AN23" s="48">
        <f t="shared" si="66"/>
        <v>7.6680278902223726</v>
      </c>
      <c r="AO23" s="48">
        <f t="shared" si="67"/>
        <v>117.45913938592105</v>
      </c>
      <c r="AP23" s="48">
        <f t="shared" si="68"/>
        <v>90.87531185307077</v>
      </c>
      <c r="AQ23" s="48">
        <f t="shared" si="69"/>
        <v>0.62605647029362066</v>
      </c>
      <c r="AR23" s="48"/>
      <c r="AS23" s="48">
        <f t="shared" si="70"/>
        <v>-34.251855423072655</v>
      </c>
      <c r="AT23" s="48">
        <f t="shared" si="71"/>
        <v>198.42135965069454</v>
      </c>
      <c r="AU23" s="48">
        <f t="shared" si="72"/>
        <v>14.242127270149551</v>
      </c>
      <c r="AV23" s="48">
        <f t="shared" si="73"/>
        <v>63.89042314013426</v>
      </c>
      <c r="AW23" s="48">
        <f t="shared" si="74"/>
        <v>1.2856452734494062</v>
      </c>
      <c r="AX23" s="55">
        <f t="shared" si="75"/>
        <v>1.380285058229251</v>
      </c>
      <c r="AY23" s="48">
        <f t="shared" si="76"/>
        <v>0.72448802806203416</v>
      </c>
      <c r="AZ23" s="48">
        <f t="shared" si="77"/>
        <v>7.92</v>
      </c>
      <c r="BA23" s="48">
        <f t="shared" si="78"/>
        <v>43.619915627311563</v>
      </c>
      <c r="BB23" s="48">
        <f t="shared" si="79"/>
        <v>0.7108501005091209</v>
      </c>
      <c r="BC23" s="48">
        <f t="shared" si="80"/>
        <v>0.82575363595672746</v>
      </c>
    </row>
    <row r="24" spans="1:163" s="30" customFormat="1">
      <c r="O24" s="41"/>
      <c r="P24" s="41"/>
      <c r="Q24" s="41"/>
      <c r="R24" s="41"/>
      <c r="S24" s="41"/>
      <c r="T24" s="41"/>
      <c r="U24" s="41"/>
      <c r="V24" s="41"/>
      <c r="W24" s="41"/>
      <c r="X24" s="53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56"/>
      <c r="AY24" s="40"/>
      <c r="AZ24" s="40"/>
      <c r="BA24" s="40"/>
      <c r="BB24" s="40"/>
      <c r="BC24" s="40"/>
    </row>
    <row r="25" spans="1:163" customFormat="1" ht="15">
      <c r="A25" t="s">
        <v>192</v>
      </c>
      <c r="B25" t="s">
        <v>193</v>
      </c>
      <c r="D25">
        <v>94.38</v>
      </c>
      <c r="E25">
        <v>0.47</v>
      </c>
      <c r="F25">
        <v>0.65</v>
      </c>
      <c r="G25">
        <v>0.01</v>
      </c>
      <c r="H25" t="s">
        <v>194</v>
      </c>
      <c r="I25">
        <v>1.66</v>
      </c>
      <c r="J25">
        <v>0.25</v>
      </c>
      <c r="K25">
        <v>0</v>
      </c>
      <c r="L25">
        <v>0.04</v>
      </c>
      <c r="M25">
        <v>1.29</v>
      </c>
      <c r="N25">
        <v>0.6</v>
      </c>
      <c r="O25" s="49">
        <f t="shared" ref="O25:O35" si="81">D25/D$1</f>
        <v>1.5708008787697223</v>
      </c>
      <c r="P25" s="49">
        <f t="shared" ref="P25:P35" si="82">E25/E$1</f>
        <v>4.6096056335265439E-3</v>
      </c>
      <c r="Q25" s="49">
        <f t="shared" ref="Q25:Q35" si="83">F25/F$1</f>
        <v>4.0704628429364944E-3</v>
      </c>
      <c r="R25" s="49">
        <f t="shared" ref="R25:R35" si="84">G25/G$1</f>
        <v>1.4097015661784402E-4</v>
      </c>
      <c r="S25" s="49"/>
      <c r="T25" s="49">
        <f t="shared" ref="T25:T35" si="85">I25/I$1</f>
        <v>2.9602154180858459E-2</v>
      </c>
      <c r="U25" s="49">
        <f t="shared" ref="U25:U35" si="86">J25/J$1</f>
        <v>4.0336242920989366E-3</v>
      </c>
      <c r="V25" s="49">
        <f t="shared" ref="V25:V35" si="87">K25/K$1</f>
        <v>0</v>
      </c>
      <c r="W25" s="49">
        <f t="shared" ref="W25:W35" si="88">L25/L$1</f>
        <v>5.0084517623489645E-4</v>
      </c>
      <c r="X25" s="50">
        <f t="shared" si="51"/>
        <v>9.0881551045137836E-3</v>
      </c>
      <c r="Y25" s="51">
        <f t="shared" ref="Y25:Y35" si="89">O25</f>
        <v>1.5708008787697223</v>
      </c>
      <c r="Z25" s="51">
        <f t="shared" ref="Z25:Z35" si="90">P25*2</f>
        <v>9.2192112670530877E-3</v>
      </c>
      <c r="AA25" s="51">
        <f t="shared" ref="AA25:AA35" si="91">Q25*2</f>
        <v>8.1409256858729889E-3</v>
      </c>
      <c r="AB25" s="51">
        <f t="shared" ref="AB25:AB35" si="92">R25</f>
        <v>1.4097015661784402E-4</v>
      </c>
      <c r="AC25" s="51">
        <f t="shared" ref="AC25:AC35" si="93">S25</f>
        <v>0</v>
      </c>
      <c r="AD25" s="51">
        <f t="shared" ref="AD25:AD35" si="94">T25</f>
        <v>2.9602154180858459E-2</v>
      </c>
      <c r="AE25" s="51">
        <f t="shared" ref="AE25:AE35" si="95">U25*2</f>
        <v>8.0672485841978732E-3</v>
      </c>
      <c r="AF25" s="51">
        <f t="shared" ref="AF25:AF35" si="96">V25*2</f>
        <v>0</v>
      </c>
      <c r="AG25" s="51">
        <f t="shared" ref="AG25:AG35" si="97">W25</f>
        <v>5.0084517623489645E-4</v>
      </c>
      <c r="AH25" s="51">
        <f t="shared" si="21"/>
        <v>1.8176310209027567E-2</v>
      </c>
      <c r="AI25" s="51">
        <f t="shared" ref="AI25:AI35" si="98">Y25*1000</f>
        <v>1570.8008787697222</v>
      </c>
      <c r="AJ25" s="51">
        <f t="shared" ref="AJ25:AJ35" si="99">Z25*1000</f>
        <v>9.2192112670530886</v>
      </c>
      <c r="AK25" s="51">
        <f t="shared" ref="AK25:AK35" si="100">AA25*1000</f>
        <v>8.1409256858729897</v>
      </c>
      <c r="AL25" s="51">
        <f t="shared" ref="AL25:AL35" si="101">AB25*1000</f>
        <v>0.14097015661784401</v>
      </c>
      <c r="AM25" s="51">
        <f t="shared" ref="AM25:AM35" si="102">AC25*1000</f>
        <v>0</v>
      </c>
      <c r="AN25" s="51">
        <f t="shared" ref="AN25:AN35" si="103">AD25*1000</f>
        <v>29.602154180858459</v>
      </c>
      <c r="AO25" s="51">
        <f t="shared" ref="AO25:AO35" si="104">AE25*1000</f>
        <v>8.0672485841978734</v>
      </c>
      <c r="AP25" s="51">
        <f t="shared" ref="AP25:AP35" si="105">AF25*1000</f>
        <v>0</v>
      </c>
      <c r="AQ25" s="51">
        <f t="shared" ref="AQ25:AQ35" si="106">AG25*1000</f>
        <v>0.50084517623489644</v>
      </c>
      <c r="AR25" s="51"/>
      <c r="AS25" s="51">
        <f t="shared" ref="AS25:AS35" si="107">AP25-(AO25+AN25)</f>
        <v>-37.669402765056333</v>
      </c>
      <c r="AT25" s="51">
        <f t="shared" ref="AT25:AT35" si="108">AI25/3-(AP25+AO25+2*AN25/3)</f>
        <v>495.79827488513729</v>
      </c>
      <c r="AU25" s="51">
        <f t="shared" ref="AU25:AU35" si="109">AK25+AM25+AQ25</f>
        <v>8.6417708621078866</v>
      </c>
      <c r="AV25" s="51">
        <f t="shared" ref="AV25:AV35" si="110">AJ25-(AP25+AO25+2*AN25)</f>
        <v>-58.052345678861705</v>
      </c>
      <c r="AW25" s="51">
        <f t="shared" ref="AW25:AW35" si="111">P25/(T25+U25+V25)</f>
        <v>0.13704471377799654</v>
      </c>
      <c r="AX25" s="52">
        <f t="shared" ref="AX25:AX35" si="112">P25/(U25+V25)</f>
        <v>1.1427949902413668</v>
      </c>
      <c r="AY25" s="51">
        <f t="shared" ref="AY25:AY35" si="113">(U25+V25)/P25</f>
        <v>0.87504758818446748</v>
      </c>
      <c r="AZ25" s="51">
        <f t="shared" ref="AZ25:AZ35" si="114">K25+J25</f>
        <v>0.25</v>
      </c>
      <c r="BA25" s="51">
        <f t="shared" ref="BA25:BA35" si="115">V25/(V25+U25)*100</f>
        <v>0</v>
      </c>
      <c r="BB25" s="51">
        <f t="shared" ref="BB25:BB35" si="116">AA25*(55.845+15.999)</f>
        <v>0.584876664975859</v>
      </c>
      <c r="BC25" s="51"/>
      <c r="BD25">
        <v>10.74</v>
      </c>
      <c r="BE25">
        <v>31.83</v>
      </c>
      <c r="BF25">
        <v>5.48</v>
      </c>
      <c r="BG25">
        <v>31.09</v>
      </c>
      <c r="BH25">
        <v>18.670000000000002</v>
      </c>
      <c r="BI25">
        <v>1</v>
      </c>
      <c r="BJ25">
        <v>29.42</v>
      </c>
      <c r="BK25">
        <v>5.62</v>
      </c>
      <c r="BL25">
        <v>34.58</v>
      </c>
      <c r="BM25">
        <v>6.97</v>
      </c>
      <c r="BN25">
        <v>18.03</v>
      </c>
      <c r="BO25">
        <v>2.42</v>
      </c>
      <c r="BP25">
        <v>13.67</v>
      </c>
      <c r="BQ25">
        <v>1.79</v>
      </c>
      <c r="BR25" s="35">
        <f>BD25+BE25+BF25+BG25+BH25+BI25+BJ25+BK25+BL25+BM25+BN25+BO25+BP25+BQ25</f>
        <v>211.30999999999997</v>
      </c>
      <c r="BS25" s="62">
        <f>BD25/BS$1</f>
        <v>44.49047224523612</v>
      </c>
      <c r="BT25" s="62">
        <f t="shared" ref="BT25" si="117">BE25/BT$1</f>
        <v>51.388440426218921</v>
      </c>
      <c r="BU25" s="62">
        <f t="shared" ref="BU25" si="118">BF25/BU$1</f>
        <v>58.359957401490952</v>
      </c>
      <c r="BV25" s="62">
        <f t="shared" ref="BV25" si="119">BG25/BV$1</f>
        <v>65.632256702554358</v>
      </c>
      <c r="BW25" s="62">
        <f t="shared" ref="BW25" si="120">BH25/BW$1</f>
        <v>121.54947916666669</v>
      </c>
      <c r="BX25" s="62">
        <f t="shared" ref="BX25" si="121">BI25/BX$1</f>
        <v>16.998130205677377</v>
      </c>
      <c r="BY25" s="62">
        <f t="shared" ref="BY25" si="122">BJ25/BY$1</f>
        <v>142.19429676172064</v>
      </c>
      <c r="BZ25" s="62">
        <f t="shared" ref="BZ25" si="123">BK25/BZ$1</f>
        <v>148.01158809586516</v>
      </c>
      <c r="CA25" s="62">
        <f t="shared" ref="CA25" si="124">BL25/CA$1</f>
        <v>135.1837372947615</v>
      </c>
      <c r="CB25" s="62">
        <f t="shared" ref="CB25" si="125">BM25/CB$1</f>
        <v>123.49397590361446</v>
      </c>
      <c r="CC25" s="62">
        <f t="shared" ref="CC25" si="126">BN25/CC$1</f>
        <v>108.94259818731118</v>
      </c>
      <c r="CD25" s="62">
        <f t="shared" ref="CD25" si="127">BO25/CD$1</f>
        <v>92.755845151399001</v>
      </c>
      <c r="CE25" s="62">
        <f t="shared" ref="CE25" si="128">BP25/CE$1</f>
        <v>81.03141671606403</v>
      </c>
      <c r="CF25" s="62">
        <f t="shared" ref="CF25" si="129">BQ25/CF$1</f>
        <v>71.514182980423499</v>
      </c>
      <c r="CG25" s="64">
        <f>(CH25*CI25)^0.5</f>
        <v>1.0400927445470127</v>
      </c>
      <c r="CH25" s="65">
        <f>(CJ25*CK25)^0.5</f>
        <v>1.0134399621004289</v>
      </c>
      <c r="CI25" s="65">
        <f>(CL25*CM25)^0.5</f>
        <v>1.0674464770633696</v>
      </c>
      <c r="CJ25" s="65">
        <f>BT25/(BS25^(2/3)*BV25^(1/3))</f>
        <v>1.0146470135399468</v>
      </c>
      <c r="CK25" s="65">
        <f>BU25/(BS25^(1/3)*BV25^(2/3))</f>
        <v>1.0122343466018424</v>
      </c>
      <c r="CL25" s="65">
        <f>BZ25/(CB25^(1/3)*BY25^(2/3))</f>
        <v>1.0910023237602711</v>
      </c>
      <c r="CM25" s="65">
        <f>CA25/(BY25^(1/3)*CB25^(2/3))</f>
        <v>1.0443992249876928</v>
      </c>
      <c r="CN25" s="65"/>
      <c r="CO25" s="29">
        <f t="shared" ref="CO25:CO29" si="130">CY25/CZ25</f>
        <v>34.385714285714286</v>
      </c>
      <c r="CP25" s="38">
        <f t="shared" ref="CP25:CP29" si="131">DO25/DP25</f>
        <v>19.382352941176467</v>
      </c>
      <c r="CQ25" s="1"/>
      <c r="CR25">
        <v>78.87</v>
      </c>
      <c r="CS25">
        <v>4.79</v>
      </c>
      <c r="CT25">
        <v>0.97</v>
      </c>
      <c r="CU25">
        <v>23.72</v>
      </c>
      <c r="CV25">
        <v>0.14000000000000001</v>
      </c>
      <c r="CW25">
        <v>20.260000000000002</v>
      </c>
      <c r="CX25">
        <v>2.13</v>
      </c>
      <c r="CY25">
        <v>24.07</v>
      </c>
      <c r="CZ25">
        <v>0.7</v>
      </c>
      <c r="DA25">
        <v>1.48</v>
      </c>
      <c r="DB25" s="1"/>
      <c r="DC25">
        <v>8.27</v>
      </c>
      <c r="DD25">
        <v>17.16</v>
      </c>
      <c r="DE25">
        <v>0.85</v>
      </c>
      <c r="DF25">
        <v>240.7</v>
      </c>
      <c r="DG25">
        <v>3.41</v>
      </c>
      <c r="DH25" s="1"/>
      <c r="DI25">
        <v>2.66</v>
      </c>
      <c r="DJ25">
        <v>103.7</v>
      </c>
      <c r="DK25">
        <v>5.31</v>
      </c>
      <c r="DL25">
        <v>229.2</v>
      </c>
      <c r="DM25">
        <v>34.799999999999997</v>
      </c>
      <c r="DO25">
        <v>6.59</v>
      </c>
      <c r="DP25">
        <v>0.34</v>
      </c>
      <c r="DR25">
        <v>10.74</v>
      </c>
      <c r="DS25">
        <v>31.83</v>
      </c>
      <c r="DT25">
        <v>5.48</v>
      </c>
      <c r="DU25">
        <v>31.09</v>
      </c>
      <c r="DV25">
        <v>18.670000000000002</v>
      </c>
      <c r="DW25">
        <v>1</v>
      </c>
      <c r="DX25">
        <v>29.42</v>
      </c>
      <c r="DY25">
        <v>5.62</v>
      </c>
      <c r="DZ25">
        <v>34.58</v>
      </c>
      <c r="EA25">
        <v>6.97</v>
      </c>
      <c r="EB25">
        <v>18.03</v>
      </c>
      <c r="EC25">
        <v>2.42</v>
      </c>
      <c r="ED25">
        <v>13.67</v>
      </c>
      <c r="EE25">
        <v>1.79</v>
      </c>
      <c r="EH25" s="57">
        <f t="shared" ref="EH25:EH26" si="132">CV25/CV$2</f>
        <v>7.7777777777777795</v>
      </c>
      <c r="EI25" s="57">
        <f t="shared" ref="EI25:EI29" si="133">DE25/DE$2</f>
        <v>1.4049586776859504</v>
      </c>
      <c r="EJ25" s="57">
        <f t="shared" ref="EJ25:EJ29" si="134">CR25/CR$2</f>
        <v>11.513868613138687</v>
      </c>
      <c r="EK25" s="57">
        <f t="shared" ref="EK25:EK29" si="135">DI25/DI$2</f>
        <v>31.33097762073027</v>
      </c>
      <c r="EL25" s="57">
        <f t="shared" ref="EL25:EL29" si="136">DJ25/DJ$2</f>
        <v>4528.384279475983</v>
      </c>
      <c r="EM25" s="57">
        <f t="shared" ref="EM25:EM29" si="137">DO25/DO$2</f>
        <v>11.07563025210084</v>
      </c>
      <c r="EN25" s="57">
        <f t="shared" ref="EN25:EN29" si="138">DP25/DP$2</f>
        <v>7.9069767441860481</v>
      </c>
      <c r="EO25" s="57">
        <f t="shared" ref="EO25:EO29" si="139">DR25/DR$2</f>
        <v>15.720140515222482</v>
      </c>
      <c r="EP25" s="57">
        <f t="shared" ref="EP25:EP29" si="140">DS25/DS$2</f>
        <v>18.158480232757146</v>
      </c>
      <c r="EQ25" s="75">
        <f t="shared" ref="EQ25:EQ29" si="141">DD25/DD$2</f>
        <v>92.756756756756758</v>
      </c>
      <c r="ER25" s="75">
        <f t="shared" ref="ER25:ER29" si="142">DT25/DT$2</f>
        <v>20.624764772299589</v>
      </c>
      <c r="ES25" s="57">
        <f t="shared" ref="ES25:ES29" si="143">DF25/DF$2</f>
        <v>10.94090909090909</v>
      </c>
      <c r="ET25" s="57">
        <f t="shared" ref="ET25:ET29" si="144">AH25*10000*30.974/ET$2</f>
        <v>64.711842806255163</v>
      </c>
      <c r="EU25" s="57">
        <f t="shared" ref="EU25:EU29" si="145">DU25/DU$2</f>
        <v>23.184190902311709</v>
      </c>
      <c r="EV25" s="57">
        <f t="shared" ref="EV25:EV29" si="146">CY25/CY$2</f>
        <v>2.3368932038834949</v>
      </c>
      <c r="EW25" s="57">
        <f t="shared" ref="EW25:EW29" si="147">CZ25/CZ$2</f>
        <v>2.3224950232249499</v>
      </c>
      <c r="EX25" s="57">
        <f t="shared" ref="EX25:EX29" si="148">DV25/DV$2</f>
        <v>42.949160340464694</v>
      </c>
      <c r="EY25" s="57">
        <f t="shared" ref="EY25:EY29" si="149">DW25/DW$2</f>
        <v>6.0060060060060056</v>
      </c>
      <c r="EZ25" s="58">
        <f t="shared" ref="EZ25:EZ29" si="150">AG25*10000*47.867/EZ$2</f>
        <v>0.1895174391370418</v>
      </c>
      <c r="FA25" s="57">
        <f t="shared" ref="FA25:FA29" si="151">DZ25/DZ$2</f>
        <v>47.769028871391072</v>
      </c>
      <c r="FB25" s="57">
        <f t="shared" ref="FB25:FB29" si="152">DL25/DL$2</f>
        <v>55.496368038740918</v>
      </c>
      <c r="FC25" s="57">
        <f t="shared" ref="FC25:FC29" si="153">ED25/ED$2</f>
        <v>28.634268956849603</v>
      </c>
      <c r="FD25" s="57">
        <f t="shared" ref="FD25:FD29" si="154">EE25/EE$2</f>
        <v>25.271777495411548</v>
      </c>
      <c r="FE25" s="57">
        <f t="shared" ref="FE25:FE26" si="155">CT25/CT$2</f>
        <v>9.5098039215686277E-3</v>
      </c>
      <c r="FF25" s="59">
        <f>DC25/DC$2</f>
        <v>4.4462365591397849E-3</v>
      </c>
      <c r="FG25" s="57">
        <f t="shared" ref="FG25:FG26" si="156">CU25/CU$2</f>
        <v>9.4126984126984125E-3</v>
      </c>
    </row>
    <row r="26" spans="1:163" customFormat="1" ht="15">
      <c r="A26" t="s">
        <v>195</v>
      </c>
      <c r="B26" t="s">
        <v>193</v>
      </c>
      <c r="D26">
        <v>84.14</v>
      </c>
      <c r="E26">
        <v>1.63</v>
      </c>
      <c r="F26">
        <v>0.6</v>
      </c>
      <c r="G26">
        <v>0.01</v>
      </c>
      <c r="H26" t="s">
        <v>194</v>
      </c>
      <c r="I26">
        <v>6.47</v>
      </c>
      <c r="J26">
        <v>0.79</v>
      </c>
      <c r="K26">
        <v>0.02</v>
      </c>
      <c r="L26">
        <v>0.05</v>
      </c>
      <c r="M26">
        <v>4.99</v>
      </c>
      <c r="N26">
        <v>0.9</v>
      </c>
      <c r="O26" s="44">
        <f t="shared" si="81"/>
        <v>1.400372811397377</v>
      </c>
      <c r="P26" s="44">
        <f t="shared" si="82"/>
        <v>1.5986504643932482E-2</v>
      </c>
      <c r="Q26" s="44">
        <f t="shared" si="83"/>
        <v>3.7573503165567639E-3</v>
      </c>
      <c r="R26" s="44">
        <f t="shared" si="84"/>
        <v>1.4097015661784402E-4</v>
      </c>
      <c r="S26" s="44"/>
      <c r="T26" s="44">
        <f t="shared" si="85"/>
        <v>0.11537707081334592</v>
      </c>
      <c r="U26" s="44">
        <f t="shared" si="86"/>
        <v>1.274625276303264E-2</v>
      </c>
      <c r="V26" s="44">
        <f t="shared" si="87"/>
        <v>2.123254949838102E-4</v>
      </c>
      <c r="W26" s="44">
        <f t="shared" si="88"/>
        <v>6.2605647029362061E-4</v>
      </c>
      <c r="X26" s="42">
        <f t="shared" si="51"/>
        <v>3.5154956567072695E-2</v>
      </c>
      <c r="Y26" s="43">
        <f t="shared" si="89"/>
        <v>1.400372811397377</v>
      </c>
      <c r="Z26" s="43">
        <f t="shared" si="90"/>
        <v>3.1973009287864965E-2</v>
      </c>
      <c r="AA26" s="43">
        <f t="shared" si="91"/>
        <v>7.5147006331135278E-3</v>
      </c>
      <c r="AB26" s="43">
        <f t="shared" si="92"/>
        <v>1.4097015661784402E-4</v>
      </c>
      <c r="AC26" s="43">
        <f t="shared" si="93"/>
        <v>0</v>
      </c>
      <c r="AD26" s="43">
        <f t="shared" si="94"/>
        <v>0.11537707081334592</v>
      </c>
      <c r="AE26" s="43">
        <f t="shared" si="95"/>
        <v>2.549250552606528E-2</v>
      </c>
      <c r="AF26" s="43">
        <f t="shared" si="96"/>
        <v>4.2465098996762041E-4</v>
      </c>
      <c r="AG26" s="43">
        <f t="shared" si="97"/>
        <v>6.2605647029362061E-4</v>
      </c>
      <c r="AH26" s="43">
        <f t="shared" si="21"/>
        <v>7.0309913134145391E-2</v>
      </c>
      <c r="AI26" s="43">
        <f t="shared" si="98"/>
        <v>1400.3728113973771</v>
      </c>
      <c r="AJ26" s="43">
        <f t="shared" si="99"/>
        <v>31.973009287864965</v>
      </c>
      <c r="AK26" s="43">
        <f t="shared" si="100"/>
        <v>7.5147006331135282</v>
      </c>
      <c r="AL26" s="43">
        <f t="shared" si="101"/>
        <v>0.14097015661784401</v>
      </c>
      <c r="AM26" s="43">
        <f t="shared" si="102"/>
        <v>0</v>
      </c>
      <c r="AN26" s="43">
        <f t="shared" si="103"/>
        <v>115.37707081334591</v>
      </c>
      <c r="AO26" s="43">
        <f t="shared" si="104"/>
        <v>25.49250552606528</v>
      </c>
      <c r="AP26" s="43">
        <f t="shared" si="105"/>
        <v>0.42465098996762041</v>
      </c>
      <c r="AQ26" s="43">
        <f t="shared" si="106"/>
        <v>0.62605647029362066</v>
      </c>
      <c r="AR26" s="43"/>
      <c r="AS26" s="43">
        <f t="shared" si="107"/>
        <v>-140.44492534944357</v>
      </c>
      <c r="AT26" s="43">
        <f t="shared" si="108"/>
        <v>363.95573340752884</v>
      </c>
      <c r="AU26" s="43">
        <f t="shared" si="109"/>
        <v>8.1407571034071484</v>
      </c>
      <c r="AV26" s="43">
        <f t="shared" si="110"/>
        <v>-224.69828885485975</v>
      </c>
      <c r="AW26" s="43">
        <f t="shared" si="111"/>
        <v>0.12456791826441785</v>
      </c>
      <c r="AX26" s="45">
        <f t="shared" si="112"/>
        <v>1.2336619284637103</v>
      </c>
      <c r="AY26" s="43">
        <f t="shared" si="113"/>
        <v>0.81059484525497882</v>
      </c>
      <c r="AZ26" s="43">
        <f t="shared" si="114"/>
        <v>0.81</v>
      </c>
      <c r="BA26" s="43">
        <f t="shared" si="115"/>
        <v>1.6384937510599293</v>
      </c>
      <c r="BB26" s="43">
        <f t="shared" si="116"/>
        <v>0.53988615228540826</v>
      </c>
      <c r="BC26" s="43"/>
      <c r="BD26">
        <v>38.85</v>
      </c>
      <c r="BE26">
        <v>102.4</v>
      </c>
      <c r="BF26">
        <v>15.65</v>
      </c>
      <c r="BG26">
        <v>78.540000000000006</v>
      </c>
      <c r="BH26">
        <v>42.05</v>
      </c>
      <c r="BI26">
        <v>2.34</v>
      </c>
      <c r="BJ26">
        <v>76.319999999999993</v>
      </c>
      <c r="BK26">
        <v>18.170000000000002</v>
      </c>
      <c r="BL26">
        <v>127.1</v>
      </c>
      <c r="BM26">
        <v>27.37</v>
      </c>
      <c r="BN26">
        <v>73.010000000000005</v>
      </c>
      <c r="BO26">
        <v>10.26</v>
      </c>
      <c r="BP26">
        <v>59.81</v>
      </c>
      <c r="BQ26">
        <v>7.58</v>
      </c>
      <c r="BR26" s="35">
        <f t="shared" ref="BR26:BR35" si="157">BD26+BE26+BF26+BG26+BH26+BI26+BJ26+BK26+BL26+BM26+BN26+BO26+BP26+BQ26</f>
        <v>679.44999999999993</v>
      </c>
      <c r="BS26" s="62">
        <f t="shared" ref="BS26:BS35" si="158">BD26/BS$1</f>
        <v>160.93620546810274</v>
      </c>
      <c r="BT26" s="62">
        <f t="shared" ref="BT26:BT35" si="159">BE26/BT$1</f>
        <v>165.32127865676463</v>
      </c>
      <c r="BU26" s="62">
        <f t="shared" ref="BU26:BU35" si="160">BF26/BU$1</f>
        <v>166.66666666666669</v>
      </c>
      <c r="BV26" s="62">
        <f t="shared" ref="BV26:BV35" si="161">BG26/BV$1</f>
        <v>165.80113996200129</v>
      </c>
      <c r="BW26" s="62">
        <f t="shared" ref="BW26:BW35" si="162">BH26/BW$1</f>
        <v>273.76302083333331</v>
      </c>
      <c r="BX26" s="62">
        <f t="shared" ref="BX26:BX35" si="163">BI26/BX$1</f>
        <v>39.775624681285059</v>
      </c>
      <c r="BY26" s="62">
        <f t="shared" ref="BY26:BY35" si="164">BJ26/BY$1</f>
        <v>368.87385210246492</v>
      </c>
      <c r="BZ26" s="62">
        <f t="shared" ref="BZ26:BZ35" si="165">BK26/BZ$1</f>
        <v>478.53568606794846</v>
      </c>
      <c r="CA26" s="62">
        <f t="shared" ref="CA26:CA35" si="166">BL26/CA$1</f>
        <v>496.87255668491002</v>
      </c>
      <c r="CB26" s="62">
        <f t="shared" ref="CB26:CB35" si="167">BM26/CB$1</f>
        <v>484.93975903614461</v>
      </c>
      <c r="CC26" s="62">
        <f t="shared" ref="CC26:CC35" si="168">BN26/CC$1</f>
        <v>441.14803625377647</v>
      </c>
      <c r="CD26" s="62">
        <f t="shared" ref="CD26:CD35" si="169">BO26/CD$1</f>
        <v>393.25412035262553</v>
      </c>
      <c r="CE26" s="62">
        <f t="shared" ref="CE26:CE35" si="170">BP26/CE$1</f>
        <v>354.53467694131598</v>
      </c>
      <c r="CF26" s="62">
        <f t="shared" ref="CF26:CF35" si="171">BQ26/CF$1</f>
        <v>302.83659608469839</v>
      </c>
      <c r="CG26" s="64">
        <f t="shared" ref="CG26:CG35" si="172">(CH26*CI26)^0.5</f>
        <v>1.0823867774089317</v>
      </c>
      <c r="CH26" s="65">
        <f t="shared" ref="CH26:CH35" si="173">(CJ26*CK26)^0.5</f>
        <v>1.0161740913524377</v>
      </c>
      <c r="CI26" s="65">
        <f t="shared" ref="CI26:CI35" si="174">(CL26*CM26)^0.5</f>
        <v>1.1529138027426464</v>
      </c>
      <c r="CJ26" s="65">
        <f t="shared" ref="CJ26:CJ35" si="175">BT26/(BS26^(2/3)*BV26^(1/3))</f>
        <v>1.0171002162117735</v>
      </c>
      <c r="CK26" s="65">
        <f t="shared" ref="CK26:CK35" si="176">BU26/(BS26^(1/3)*BV26^(2/3))</f>
        <v>1.0152488097799695</v>
      </c>
      <c r="CL26" s="65">
        <f t="shared" ref="CL26:CL35" si="177">BZ26/(CB26^(1/3)*BY26^(2/3))</f>
        <v>1.1842220738127214</v>
      </c>
      <c r="CM26" s="65">
        <f t="shared" ref="CM26:CM35" si="178">CA26/(BY26^(1/3)*CB26^(2/3))</f>
        <v>1.1224332546639537</v>
      </c>
      <c r="CN26" s="65"/>
      <c r="CO26" s="29">
        <f t="shared" si="130"/>
        <v>35.291479820627806</v>
      </c>
      <c r="CP26" s="38">
        <f t="shared" si="131"/>
        <v>15.689189189189189</v>
      </c>
      <c r="CQ26" s="1"/>
      <c r="CR26">
        <v>25.42</v>
      </c>
      <c r="CS26">
        <v>6.86</v>
      </c>
      <c r="CT26">
        <v>0.79</v>
      </c>
      <c r="CU26">
        <v>7.35</v>
      </c>
      <c r="CV26">
        <v>0.39</v>
      </c>
      <c r="CW26">
        <v>33.46</v>
      </c>
      <c r="CX26">
        <v>5.15</v>
      </c>
      <c r="CY26">
        <v>78.7</v>
      </c>
      <c r="CZ26">
        <v>2.23</v>
      </c>
      <c r="DA26">
        <v>0.52</v>
      </c>
      <c r="DB26" s="1"/>
      <c r="DC26">
        <v>8.94</v>
      </c>
      <c r="DD26">
        <v>65.319999999999993</v>
      </c>
      <c r="DE26">
        <v>1.98</v>
      </c>
      <c r="DF26">
        <v>798.6</v>
      </c>
      <c r="DG26">
        <v>4.59</v>
      </c>
      <c r="DH26" s="1"/>
      <c r="DI26">
        <v>6.71</v>
      </c>
      <c r="DJ26">
        <v>192.9</v>
      </c>
      <c r="DK26">
        <v>4.59</v>
      </c>
      <c r="DL26">
        <v>869.9</v>
      </c>
      <c r="DM26">
        <v>41.94</v>
      </c>
      <c r="DO26">
        <v>11.61</v>
      </c>
      <c r="DP26">
        <v>0.74</v>
      </c>
      <c r="DR26">
        <v>38.85</v>
      </c>
      <c r="DS26">
        <v>102.4</v>
      </c>
      <c r="DT26">
        <v>15.65</v>
      </c>
      <c r="DU26">
        <v>78.540000000000006</v>
      </c>
      <c r="DV26">
        <v>42.05</v>
      </c>
      <c r="DW26">
        <v>2.34</v>
      </c>
      <c r="DX26">
        <v>76.319999999999993</v>
      </c>
      <c r="DY26">
        <v>18.170000000000002</v>
      </c>
      <c r="DZ26">
        <v>127.1</v>
      </c>
      <c r="EA26">
        <v>27.37</v>
      </c>
      <c r="EB26">
        <v>73.010000000000005</v>
      </c>
      <c r="EC26">
        <v>10.26</v>
      </c>
      <c r="ED26">
        <v>59.81</v>
      </c>
      <c r="EE26">
        <v>7.58</v>
      </c>
      <c r="EH26" s="29">
        <f t="shared" si="132"/>
        <v>21.666666666666668</v>
      </c>
      <c r="EI26" s="29">
        <f t="shared" si="133"/>
        <v>3.2727272727272729</v>
      </c>
      <c r="EJ26" s="29">
        <f t="shared" si="134"/>
        <v>3.7109489051094893</v>
      </c>
      <c r="EK26" s="29">
        <f t="shared" si="135"/>
        <v>79.034157832744398</v>
      </c>
      <c r="EL26" s="29">
        <f t="shared" si="136"/>
        <v>8423.5807860262012</v>
      </c>
      <c r="EM26" s="29">
        <f t="shared" si="137"/>
        <v>19.512605042016805</v>
      </c>
      <c r="EN26" s="29">
        <f t="shared" si="138"/>
        <v>17.209302325581397</v>
      </c>
      <c r="EO26" s="29">
        <f t="shared" si="139"/>
        <v>56.864754098360656</v>
      </c>
      <c r="EP26" s="29">
        <f t="shared" si="140"/>
        <v>58.41747960522563</v>
      </c>
      <c r="EQ26" s="38">
        <f t="shared" si="141"/>
        <v>353.08108108108104</v>
      </c>
      <c r="ER26" s="38">
        <f t="shared" si="142"/>
        <v>58.901016183665789</v>
      </c>
      <c r="ES26" s="29">
        <f t="shared" si="143"/>
        <v>36.300000000000004</v>
      </c>
      <c r="ET26" s="29">
        <f t="shared" si="144"/>
        <v>250.31945395597924</v>
      </c>
      <c r="EU26" s="29">
        <f t="shared" si="145"/>
        <v>58.568232662192401</v>
      </c>
      <c r="EV26" s="29">
        <f t="shared" si="146"/>
        <v>7.6407766990291259</v>
      </c>
      <c r="EW26" s="29">
        <f t="shared" si="147"/>
        <v>7.3988055739880556</v>
      </c>
      <c r="EX26" s="29">
        <f t="shared" si="148"/>
        <v>96.733379342074997</v>
      </c>
      <c r="EY26" s="29">
        <f t="shared" si="149"/>
        <v>14.054054054054053</v>
      </c>
      <c r="EZ26" s="36">
        <f t="shared" si="150"/>
        <v>0.23689679892130225</v>
      </c>
      <c r="FA26" s="29">
        <f t="shared" si="151"/>
        <v>175.57673711838652</v>
      </c>
      <c r="FB26" s="29">
        <f t="shared" si="152"/>
        <v>210.62953995157386</v>
      </c>
      <c r="FC26" s="29">
        <f t="shared" si="153"/>
        <v>125.28278173439465</v>
      </c>
      <c r="FD26" s="29">
        <f t="shared" si="154"/>
        <v>107.01680079062544</v>
      </c>
      <c r="FE26" s="29">
        <f t="shared" si="155"/>
        <v>7.7450980392156869E-3</v>
      </c>
      <c r="FF26" s="37">
        <f>DC26/DC$2</f>
        <v>4.8064516129032253E-3</v>
      </c>
      <c r="FG26" s="29">
        <f t="shared" si="156"/>
        <v>2.9166666666666664E-3</v>
      </c>
    </row>
    <row r="27" spans="1:163" customFormat="1" ht="15">
      <c r="A27" t="s">
        <v>197</v>
      </c>
      <c r="B27" t="s">
        <v>196</v>
      </c>
      <c r="D27">
        <v>66.41</v>
      </c>
      <c r="E27">
        <v>18.05</v>
      </c>
      <c r="F27">
        <v>2.99</v>
      </c>
      <c r="G27">
        <v>0.01</v>
      </c>
      <c r="H27">
        <v>0.1</v>
      </c>
      <c r="I27">
        <v>0.81</v>
      </c>
      <c r="J27">
        <v>10.77</v>
      </c>
      <c r="K27">
        <v>0.15</v>
      </c>
      <c r="L27">
        <v>0.17</v>
      </c>
      <c r="M27">
        <v>7.0000000000000007E-2</v>
      </c>
      <c r="N27">
        <v>1.1000000000000001</v>
      </c>
      <c r="O27" s="44">
        <f t="shared" si="81"/>
        <v>1.1052859330270952</v>
      </c>
      <c r="P27" s="44">
        <f t="shared" si="82"/>
        <v>0.1770284716705407</v>
      </c>
      <c r="Q27" s="44">
        <f t="shared" si="83"/>
        <v>1.8724129077507874E-2</v>
      </c>
      <c r="R27" s="44">
        <f t="shared" si="84"/>
        <v>1.4097015661784402E-4</v>
      </c>
      <c r="S27" s="44">
        <f t="shared" ref="S27:S35" si="179">H27/H$1</f>
        <v>2.4811433108376342E-3</v>
      </c>
      <c r="T27" s="44">
        <f t="shared" si="85"/>
        <v>1.4444424630418888E-2</v>
      </c>
      <c r="U27" s="44">
        <f t="shared" si="86"/>
        <v>0.1737685345036222</v>
      </c>
      <c r="V27" s="44">
        <f t="shared" si="87"/>
        <v>1.5924412123785763E-3</v>
      </c>
      <c r="W27" s="44">
        <f t="shared" si="88"/>
        <v>2.1285919989983098E-3</v>
      </c>
      <c r="X27" s="42">
        <f t="shared" si="51"/>
        <v>4.9315570334570915E-4</v>
      </c>
      <c r="Y27" s="43">
        <f t="shared" si="89"/>
        <v>1.1052859330270952</v>
      </c>
      <c r="Z27" s="43">
        <f t="shared" si="90"/>
        <v>0.3540569433410814</v>
      </c>
      <c r="AA27" s="43">
        <f t="shared" si="91"/>
        <v>3.7448258155015748E-2</v>
      </c>
      <c r="AB27" s="43">
        <f t="shared" si="92"/>
        <v>1.4097015661784402E-4</v>
      </c>
      <c r="AC27" s="43">
        <f t="shared" si="93"/>
        <v>2.4811433108376342E-3</v>
      </c>
      <c r="AD27" s="43">
        <f t="shared" si="94"/>
        <v>1.4444424630418888E-2</v>
      </c>
      <c r="AE27" s="43">
        <f t="shared" si="95"/>
        <v>0.3475370690072444</v>
      </c>
      <c r="AF27" s="43">
        <f t="shared" si="96"/>
        <v>3.1848824247571526E-3</v>
      </c>
      <c r="AG27" s="43">
        <f t="shared" si="97"/>
        <v>2.1285919989983098E-3</v>
      </c>
      <c r="AH27" s="43">
        <f t="shared" si="21"/>
        <v>9.863114066914183E-4</v>
      </c>
      <c r="AI27" s="43">
        <f t="shared" si="98"/>
        <v>1105.2859330270953</v>
      </c>
      <c r="AJ27" s="43">
        <f t="shared" si="99"/>
        <v>354.05694334108142</v>
      </c>
      <c r="AK27" s="43">
        <f t="shared" si="100"/>
        <v>37.448258155015751</v>
      </c>
      <c r="AL27" s="43">
        <f t="shared" si="101"/>
        <v>0.14097015661784401</v>
      </c>
      <c r="AM27" s="43">
        <f t="shared" si="102"/>
        <v>2.4811433108376342</v>
      </c>
      <c r="AN27" s="43">
        <f t="shared" si="103"/>
        <v>14.444424630418888</v>
      </c>
      <c r="AO27" s="43">
        <f t="shared" si="104"/>
        <v>347.53706900724438</v>
      </c>
      <c r="AP27" s="43">
        <f t="shared" si="105"/>
        <v>3.1848824247571526</v>
      </c>
      <c r="AQ27" s="43">
        <f t="shared" si="106"/>
        <v>2.12859199899831</v>
      </c>
      <c r="AR27" s="43"/>
      <c r="AS27" s="43">
        <f t="shared" si="107"/>
        <v>-358.7966112129061</v>
      </c>
      <c r="AT27" s="43">
        <f t="shared" si="108"/>
        <v>8.0770764900842664</v>
      </c>
      <c r="AU27" s="43">
        <f t="shared" si="109"/>
        <v>42.057993464851698</v>
      </c>
      <c r="AV27" s="43">
        <f t="shared" si="110"/>
        <v>-25.553857351757927</v>
      </c>
      <c r="AW27" s="43">
        <f t="shared" si="111"/>
        <v>0.93268406139888849</v>
      </c>
      <c r="AX27" s="45">
        <f t="shared" si="112"/>
        <v>1.0095089340586267</v>
      </c>
      <c r="AY27" s="43">
        <f t="shared" si="113"/>
        <v>0.99058063407086738</v>
      </c>
      <c r="AZ27" s="43">
        <f t="shared" si="114"/>
        <v>10.92</v>
      </c>
      <c r="BA27" s="43">
        <f t="shared" si="115"/>
        <v>0.90809326640469545</v>
      </c>
      <c r="BB27" s="43">
        <f t="shared" si="116"/>
        <v>2.6904326588889513</v>
      </c>
      <c r="BC27" s="43">
        <f t="shared" ref="BC27:BC35" si="180">BB27/(BB27+H27)</f>
        <v>0.96416326347046966</v>
      </c>
      <c r="BD27">
        <v>131.5</v>
      </c>
      <c r="BE27">
        <v>235.8</v>
      </c>
      <c r="BF27">
        <v>25.58</v>
      </c>
      <c r="BG27">
        <v>84.52</v>
      </c>
      <c r="BH27">
        <v>13.26</v>
      </c>
      <c r="BI27">
        <v>0.92</v>
      </c>
      <c r="BJ27">
        <v>10.38</v>
      </c>
      <c r="BK27">
        <v>1.72</v>
      </c>
      <c r="BL27">
        <v>10.97</v>
      </c>
      <c r="BM27">
        <v>2.2400000000000002</v>
      </c>
      <c r="BN27">
        <v>7.17</v>
      </c>
      <c r="BO27">
        <v>1.39</v>
      </c>
      <c r="BP27">
        <v>11.22</v>
      </c>
      <c r="BQ27">
        <v>1.78</v>
      </c>
      <c r="BR27" s="35">
        <f t="shared" si="157"/>
        <v>538.44999999999993</v>
      </c>
      <c r="BS27" s="62">
        <f t="shared" si="158"/>
        <v>544.73902236951119</v>
      </c>
      <c r="BT27" s="62">
        <f t="shared" si="159"/>
        <v>380.69099128188577</v>
      </c>
      <c r="BU27" s="62">
        <f t="shared" si="160"/>
        <v>272.41746538871138</v>
      </c>
      <c r="BV27" s="62">
        <f t="shared" si="161"/>
        <v>178.42516360565759</v>
      </c>
      <c r="BW27" s="62">
        <f t="shared" si="162"/>
        <v>86.328125</v>
      </c>
      <c r="BX27" s="62">
        <f t="shared" si="163"/>
        <v>15.638279789223185</v>
      </c>
      <c r="BY27" s="62">
        <f t="shared" si="164"/>
        <v>50.169163847269218</v>
      </c>
      <c r="BZ27" s="62">
        <f t="shared" si="165"/>
        <v>45.298920200158022</v>
      </c>
      <c r="CA27" s="62">
        <f t="shared" si="166"/>
        <v>42.885066458170442</v>
      </c>
      <c r="CB27" s="62">
        <f t="shared" si="167"/>
        <v>39.688164422395467</v>
      </c>
      <c r="CC27" s="62">
        <f t="shared" si="168"/>
        <v>43.323262839879149</v>
      </c>
      <c r="CD27" s="62">
        <f t="shared" si="169"/>
        <v>53.277117669605211</v>
      </c>
      <c r="CE27" s="62">
        <f t="shared" si="170"/>
        <v>66.508595139300539</v>
      </c>
      <c r="CF27" s="62">
        <f t="shared" si="171"/>
        <v>71.114662405113862</v>
      </c>
      <c r="CG27" s="64">
        <f t="shared" si="172"/>
        <v>1.0101008917094947</v>
      </c>
      <c r="CH27" s="65">
        <f t="shared" si="173"/>
        <v>1.0329551814023266</v>
      </c>
      <c r="CI27" s="65">
        <f t="shared" si="174"/>
        <v>0.98775225663437305</v>
      </c>
      <c r="CJ27" s="65">
        <f t="shared" si="175"/>
        <v>1.0138216792624752</v>
      </c>
      <c r="CK27" s="65">
        <f t="shared" si="176"/>
        <v>1.0524497834393531</v>
      </c>
      <c r="CL27" s="65">
        <f t="shared" si="177"/>
        <v>0.97628422088758127</v>
      </c>
      <c r="CM27" s="65">
        <f t="shared" si="178"/>
        <v>0.99935500299214874</v>
      </c>
      <c r="CN27" s="65"/>
      <c r="CO27" s="29">
        <f t="shared" si="130"/>
        <v>24.308235933677629</v>
      </c>
      <c r="CP27" s="38">
        <f t="shared" si="131"/>
        <v>6.2432969215491552</v>
      </c>
      <c r="CQ27" s="1"/>
      <c r="CR27">
        <v>129.4</v>
      </c>
      <c r="CS27">
        <v>8.34</v>
      </c>
      <c r="CT27">
        <v>8.09</v>
      </c>
      <c r="CU27">
        <v>5.68</v>
      </c>
      <c r="CV27">
        <v>1.18</v>
      </c>
      <c r="CW27">
        <v>6.08</v>
      </c>
      <c r="CX27">
        <v>30.7</v>
      </c>
      <c r="CY27">
        <v>894.3</v>
      </c>
      <c r="CZ27">
        <v>36.79</v>
      </c>
      <c r="DA27">
        <v>1.5</v>
      </c>
      <c r="DB27" s="1"/>
      <c r="DC27" t="s">
        <v>194</v>
      </c>
      <c r="DD27">
        <v>31.99</v>
      </c>
      <c r="DE27">
        <v>4.6500000000000004</v>
      </c>
      <c r="DF27">
        <v>78.290000000000006</v>
      </c>
      <c r="DG27">
        <v>9.43</v>
      </c>
      <c r="DH27" s="1"/>
      <c r="DI27">
        <v>57.42</v>
      </c>
      <c r="DJ27">
        <v>21.05</v>
      </c>
      <c r="DK27">
        <v>3.63</v>
      </c>
      <c r="DL27">
        <v>62.12</v>
      </c>
      <c r="DM27">
        <v>46.02</v>
      </c>
      <c r="DO27">
        <v>62.87</v>
      </c>
      <c r="DP27">
        <v>10.07</v>
      </c>
      <c r="DR27">
        <v>131.5</v>
      </c>
      <c r="DS27">
        <v>235.8</v>
      </c>
      <c r="DT27">
        <v>25.58</v>
      </c>
      <c r="DU27">
        <v>84.52</v>
      </c>
      <c r="DV27">
        <v>13.26</v>
      </c>
      <c r="DW27">
        <v>0.92</v>
      </c>
      <c r="DX27">
        <v>10.38</v>
      </c>
      <c r="DY27">
        <v>1.72</v>
      </c>
      <c r="DZ27">
        <v>10.97</v>
      </c>
      <c r="EA27">
        <v>2.2400000000000002</v>
      </c>
      <c r="EB27">
        <v>7.17</v>
      </c>
      <c r="EC27">
        <v>1.39</v>
      </c>
      <c r="ED27">
        <v>11.22</v>
      </c>
      <c r="EE27">
        <v>1.78</v>
      </c>
      <c r="EH27" s="29">
        <f>CV27/CV$2</f>
        <v>65.555555555555557</v>
      </c>
      <c r="EI27" s="29">
        <f t="shared" si="133"/>
        <v>7.6859504132231411</v>
      </c>
      <c r="EJ27" s="29">
        <f t="shared" si="134"/>
        <v>18.89051094890511</v>
      </c>
      <c r="EK27" s="29">
        <f t="shared" si="135"/>
        <v>676.32508833922259</v>
      </c>
      <c r="EL27" s="29">
        <f t="shared" si="136"/>
        <v>919.21397379912662</v>
      </c>
      <c r="EM27" s="29">
        <f t="shared" si="137"/>
        <v>105.66386554621849</v>
      </c>
      <c r="EN27" s="29">
        <f t="shared" si="138"/>
        <v>234.18604651162792</v>
      </c>
      <c r="EO27" s="29">
        <f t="shared" si="139"/>
        <v>192.47658079625293</v>
      </c>
      <c r="EP27" s="29">
        <f t="shared" si="140"/>
        <v>134.51993838781451</v>
      </c>
      <c r="EQ27" s="38">
        <f t="shared" si="141"/>
        <v>172.91891891891891</v>
      </c>
      <c r="ER27" s="38">
        <f t="shared" si="142"/>
        <v>96.273993225442226</v>
      </c>
      <c r="ES27" s="29">
        <f t="shared" si="143"/>
        <v>3.558636363636364</v>
      </c>
      <c r="ET27" s="29">
        <f t="shared" si="144"/>
        <v>3.5114953460758609</v>
      </c>
      <c r="EU27" s="29">
        <f t="shared" si="145"/>
        <v>63.027591349738998</v>
      </c>
      <c r="EV27" s="29">
        <f t="shared" si="146"/>
        <v>86.825242718446589</v>
      </c>
      <c r="EW27" s="29">
        <f t="shared" si="147"/>
        <v>122.06370272063702</v>
      </c>
      <c r="EX27" s="29">
        <f t="shared" si="148"/>
        <v>30.503795721187029</v>
      </c>
      <c r="EY27" s="29">
        <f t="shared" si="149"/>
        <v>5.5255255255255253</v>
      </c>
      <c r="EZ27" s="36">
        <f t="shared" si="150"/>
        <v>0.80544911633242766</v>
      </c>
      <c r="FA27" s="29">
        <f t="shared" si="151"/>
        <v>15.15402679928167</v>
      </c>
      <c r="FB27" s="29">
        <f t="shared" si="152"/>
        <v>15.041162227602905</v>
      </c>
      <c r="FC27" s="29">
        <f t="shared" si="153"/>
        <v>23.502304147465441</v>
      </c>
      <c r="FD27" s="29">
        <f t="shared" si="154"/>
        <v>25.130594380912044</v>
      </c>
      <c r="FE27" s="29">
        <f t="shared" ref="FE27:FE29" si="181">CT27/CT$2</f>
        <v>7.931372549019608E-2</v>
      </c>
      <c r="FF27" s="37"/>
      <c r="FG27" s="29">
        <f t="shared" ref="FG27" si="182">CU27/CU$2</f>
        <v>2.2539682539682538E-3</v>
      </c>
    </row>
    <row r="28" spans="1:163" customFormat="1" ht="15">
      <c r="A28" t="s">
        <v>198</v>
      </c>
      <c r="B28" t="s">
        <v>196</v>
      </c>
      <c r="D28">
        <v>52.37</v>
      </c>
      <c r="E28">
        <v>14.67</v>
      </c>
      <c r="F28">
        <v>2.04</v>
      </c>
      <c r="G28">
        <v>0.04</v>
      </c>
      <c r="H28" t="s">
        <v>194</v>
      </c>
      <c r="I28">
        <v>11.58</v>
      </c>
      <c r="J28">
        <v>8.61</v>
      </c>
      <c r="K28">
        <v>0.15</v>
      </c>
      <c r="L28">
        <v>0.2</v>
      </c>
      <c r="M28">
        <v>7.86</v>
      </c>
      <c r="N28">
        <v>1.8</v>
      </c>
      <c r="O28" s="44">
        <f t="shared" si="81"/>
        <v>0.87161307502829366</v>
      </c>
      <c r="P28" s="44">
        <f t="shared" si="82"/>
        <v>0.14387854179539236</v>
      </c>
      <c r="Q28" s="44">
        <f t="shared" si="83"/>
        <v>1.2774991076292997E-2</v>
      </c>
      <c r="R28" s="44">
        <f t="shared" si="84"/>
        <v>5.6388062647137608E-4</v>
      </c>
      <c r="S28" s="44"/>
      <c r="T28" s="44">
        <f t="shared" si="85"/>
        <v>0.20650177434598854</v>
      </c>
      <c r="U28" s="44">
        <f t="shared" si="86"/>
        <v>0.13891802061988737</v>
      </c>
      <c r="V28" s="44">
        <f t="shared" si="87"/>
        <v>1.5924412123785763E-3</v>
      </c>
      <c r="W28" s="44">
        <f t="shared" si="88"/>
        <v>2.5042258811744825E-3</v>
      </c>
      <c r="X28" s="42">
        <f t="shared" si="51"/>
        <v>5.5374340404246776E-2</v>
      </c>
      <c r="Y28" s="43">
        <f t="shared" si="89"/>
        <v>0.87161307502829366</v>
      </c>
      <c r="Z28" s="43">
        <f t="shared" si="90"/>
        <v>0.28775708359078472</v>
      </c>
      <c r="AA28" s="43">
        <f t="shared" si="91"/>
        <v>2.5549982152585995E-2</v>
      </c>
      <c r="AB28" s="43">
        <f t="shared" si="92"/>
        <v>5.6388062647137608E-4</v>
      </c>
      <c r="AC28" s="43">
        <f t="shared" si="93"/>
        <v>0</v>
      </c>
      <c r="AD28" s="43">
        <f t="shared" si="94"/>
        <v>0.20650177434598854</v>
      </c>
      <c r="AE28" s="43">
        <f t="shared" si="95"/>
        <v>0.27783604123977473</v>
      </c>
      <c r="AF28" s="43">
        <f t="shared" si="96"/>
        <v>3.1848824247571526E-3</v>
      </c>
      <c r="AG28" s="43">
        <f t="shared" si="97"/>
        <v>2.5042258811744825E-3</v>
      </c>
      <c r="AH28" s="43">
        <f t="shared" si="21"/>
        <v>0.11074868080849355</v>
      </c>
      <c r="AI28" s="43">
        <f t="shared" si="98"/>
        <v>871.61307502829368</v>
      </c>
      <c r="AJ28" s="43">
        <f t="shared" si="99"/>
        <v>287.7570835907847</v>
      </c>
      <c r="AK28" s="43">
        <f t="shared" si="100"/>
        <v>25.549982152585994</v>
      </c>
      <c r="AL28" s="43">
        <f t="shared" si="101"/>
        <v>0.56388062647137605</v>
      </c>
      <c r="AM28" s="43">
        <f t="shared" si="102"/>
        <v>0</v>
      </c>
      <c r="AN28" s="43">
        <f t="shared" si="103"/>
        <v>206.50177434598854</v>
      </c>
      <c r="AO28" s="43">
        <f t="shared" si="104"/>
        <v>277.83604123977472</v>
      </c>
      <c r="AP28" s="43">
        <f t="shared" si="105"/>
        <v>3.1848824247571526</v>
      </c>
      <c r="AQ28" s="43">
        <f t="shared" si="106"/>
        <v>2.5042258811744826</v>
      </c>
      <c r="AR28" s="43"/>
      <c r="AS28" s="43">
        <f t="shared" si="107"/>
        <v>-481.15293316100605</v>
      </c>
      <c r="AT28" s="43">
        <f t="shared" si="108"/>
        <v>-128.15108155242638</v>
      </c>
      <c r="AU28" s="43">
        <f t="shared" si="109"/>
        <v>28.054208033760474</v>
      </c>
      <c r="AV28" s="43">
        <f t="shared" si="110"/>
        <v>-406.26738876572432</v>
      </c>
      <c r="AW28" s="43">
        <f t="shared" si="111"/>
        <v>0.41462094645413111</v>
      </c>
      <c r="AX28" s="45">
        <f t="shared" si="112"/>
        <v>1.0239703145175556</v>
      </c>
      <c r="AY28" s="43">
        <f t="shared" si="113"/>
        <v>0.97659081110290857</v>
      </c>
      <c r="AZ28" s="43">
        <f t="shared" si="114"/>
        <v>8.76</v>
      </c>
      <c r="BA28" s="43">
        <f t="shared" si="115"/>
        <v>1.1333257265067918</v>
      </c>
      <c r="BB28" s="43">
        <f t="shared" si="116"/>
        <v>1.8356129177703882</v>
      </c>
      <c r="BC28" s="43"/>
      <c r="BD28">
        <v>103.4</v>
      </c>
      <c r="BE28">
        <v>213.9</v>
      </c>
      <c r="BF28">
        <v>29.16</v>
      </c>
      <c r="BG28">
        <v>121.2</v>
      </c>
      <c r="BH28">
        <v>31.54</v>
      </c>
      <c r="BI28">
        <v>3.56</v>
      </c>
      <c r="BJ28">
        <v>39.840000000000003</v>
      </c>
      <c r="BK28">
        <v>9.4</v>
      </c>
      <c r="BL28">
        <v>74.95</v>
      </c>
      <c r="BM28">
        <v>18.55</v>
      </c>
      <c r="BN28">
        <v>59.03</v>
      </c>
      <c r="BO28">
        <v>10.19</v>
      </c>
      <c r="BP28">
        <v>71.819999999999993</v>
      </c>
      <c r="BQ28">
        <v>10.55</v>
      </c>
      <c r="BR28" s="35">
        <f t="shared" si="157"/>
        <v>797.08999999999992</v>
      </c>
      <c r="BS28" s="62">
        <f t="shared" si="158"/>
        <v>428.33471416735711</v>
      </c>
      <c r="BT28" s="62">
        <f t="shared" si="159"/>
        <v>345.3341943816597</v>
      </c>
      <c r="BU28" s="62">
        <f t="shared" si="160"/>
        <v>310.54313099041536</v>
      </c>
      <c r="BV28" s="62">
        <f t="shared" si="161"/>
        <v>255.8581380620646</v>
      </c>
      <c r="BW28" s="62">
        <f t="shared" si="162"/>
        <v>205.33854166666669</v>
      </c>
      <c r="BX28" s="62">
        <f t="shared" si="163"/>
        <v>60.513343532211458</v>
      </c>
      <c r="BY28" s="62">
        <f t="shared" si="164"/>
        <v>192.55679072015468</v>
      </c>
      <c r="BZ28" s="62">
        <f t="shared" si="165"/>
        <v>247.56386621016594</v>
      </c>
      <c r="CA28" s="62">
        <f t="shared" si="166"/>
        <v>293.00234558248627</v>
      </c>
      <c r="CB28" s="62">
        <f t="shared" si="167"/>
        <v>328.66761162296245</v>
      </c>
      <c r="CC28" s="62">
        <f t="shared" si="168"/>
        <v>356.67673716012081</v>
      </c>
      <c r="CD28" s="62">
        <f t="shared" si="169"/>
        <v>390.57110003832884</v>
      </c>
      <c r="CE28" s="62">
        <f t="shared" si="170"/>
        <v>425.72614107883817</v>
      </c>
      <c r="CF28" s="62">
        <f t="shared" si="171"/>
        <v>421.49420695165804</v>
      </c>
      <c r="CG28" s="64">
        <f t="shared" si="172"/>
        <v>1.0290948435328948</v>
      </c>
      <c r="CH28" s="65">
        <f t="shared" si="173"/>
        <v>0.98921228545995654</v>
      </c>
      <c r="CI28" s="65">
        <f t="shared" si="174"/>
        <v>1.0705853663084768</v>
      </c>
      <c r="CJ28" s="65">
        <f t="shared" si="175"/>
        <v>0.95730646058739877</v>
      </c>
      <c r="CK28" s="65">
        <f t="shared" si="176"/>
        <v>1.022181491499057</v>
      </c>
      <c r="CL28" s="65">
        <f t="shared" si="177"/>
        <v>1.075793858822945</v>
      </c>
      <c r="CM28" s="65">
        <f t="shared" si="178"/>
        <v>1.0654020908874609</v>
      </c>
      <c r="CN28" s="65"/>
      <c r="CO28" s="29">
        <f t="shared" si="130"/>
        <v>36.655367231638415</v>
      </c>
      <c r="CP28" s="38">
        <f t="shared" si="131"/>
        <v>15.44</v>
      </c>
      <c r="CQ28" s="1"/>
      <c r="CR28">
        <v>125.4</v>
      </c>
      <c r="CS28">
        <v>6.83</v>
      </c>
      <c r="CT28">
        <v>1.67</v>
      </c>
      <c r="CU28">
        <v>7.07</v>
      </c>
      <c r="CV28">
        <v>0.22</v>
      </c>
      <c r="CW28">
        <v>18.37</v>
      </c>
      <c r="CX28">
        <v>20.92</v>
      </c>
      <c r="CY28">
        <v>324.39999999999998</v>
      </c>
      <c r="CZ28">
        <v>8.85</v>
      </c>
      <c r="DA28">
        <v>3.25</v>
      </c>
      <c r="DB28" s="1"/>
      <c r="DC28">
        <v>6.84</v>
      </c>
      <c r="DD28">
        <v>135.91</v>
      </c>
      <c r="DE28">
        <v>5.23</v>
      </c>
      <c r="DF28">
        <v>1957</v>
      </c>
      <c r="DG28">
        <v>6.18</v>
      </c>
      <c r="DH28" s="1"/>
      <c r="DI28">
        <v>9.5</v>
      </c>
      <c r="DJ28">
        <v>1130</v>
      </c>
      <c r="DK28">
        <v>22.5</v>
      </c>
      <c r="DL28">
        <v>669.8</v>
      </c>
      <c r="DM28">
        <v>51.34</v>
      </c>
      <c r="DO28">
        <v>15.44</v>
      </c>
      <c r="DP28">
        <v>1</v>
      </c>
      <c r="DR28">
        <v>103.4</v>
      </c>
      <c r="DS28">
        <v>213.9</v>
      </c>
      <c r="DT28">
        <v>29.16</v>
      </c>
      <c r="DU28">
        <v>121.2</v>
      </c>
      <c r="DV28">
        <v>31.54</v>
      </c>
      <c r="DW28">
        <v>3.56</v>
      </c>
      <c r="DX28">
        <v>39.840000000000003</v>
      </c>
      <c r="DY28">
        <v>9.4</v>
      </c>
      <c r="DZ28">
        <v>74.95</v>
      </c>
      <c r="EA28">
        <v>18.55</v>
      </c>
      <c r="EB28">
        <v>59.03</v>
      </c>
      <c r="EC28">
        <v>10.19</v>
      </c>
      <c r="ED28">
        <v>71.819999999999993</v>
      </c>
      <c r="EE28">
        <v>10.55</v>
      </c>
      <c r="EH28" s="29">
        <f>CV28/CV$2</f>
        <v>12.222222222222223</v>
      </c>
      <c r="EI28" s="29">
        <f t="shared" si="133"/>
        <v>8.6446280991735538</v>
      </c>
      <c r="EJ28" s="29">
        <f t="shared" si="134"/>
        <v>18.306569343065696</v>
      </c>
      <c r="EK28" s="29">
        <f t="shared" si="135"/>
        <v>111.89634864546525</v>
      </c>
      <c r="EL28" s="29">
        <f t="shared" si="136"/>
        <v>49344.978165938861</v>
      </c>
      <c r="EM28" s="29">
        <f t="shared" si="137"/>
        <v>25.949579831932773</v>
      </c>
      <c r="EN28" s="29">
        <f t="shared" si="138"/>
        <v>23.255813953488374</v>
      </c>
      <c r="EO28" s="29">
        <f t="shared" si="139"/>
        <v>151.34660421545667</v>
      </c>
      <c r="EP28" s="29">
        <f t="shared" si="140"/>
        <v>122.02635632380627</v>
      </c>
      <c r="EQ28" s="38">
        <f t="shared" si="141"/>
        <v>734.64864864864865</v>
      </c>
      <c r="ER28" s="38">
        <f t="shared" si="142"/>
        <v>109.74783590515619</v>
      </c>
      <c r="ES28" s="29">
        <f t="shared" si="143"/>
        <v>88.954545454545453</v>
      </c>
      <c r="ET28" s="29">
        <f t="shared" si="144"/>
        <v>394.29076314508961</v>
      </c>
      <c r="EU28" s="29">
        <f t="shared" si="145"/>
        <v>90.380313199105146</v>
      </c>
      <c r="EV28" s="29">
        <f t="shared" si="146"/>
        <v>31.495145631067956</v>
      </c>
      <c r="EW28" s="29">
        <f t="shared" si="147"/>
        <v>29.362972793629726</v>
      </c>
      <c r="EX28" s="29">
        <f t="shared" si="148"/>
        <v>72.555785599263857</v>
      </c>
      <c r="EY28" s="29">
        <f t="shared" si="149"/>
        <v>21.381381381381381</v>
      </c>
      <c r="EZ28" s="36">
        <f t="shared" si="150"/>
        <v>0.94758719568520899</v>
      </c>
      <c r="FA28" s="29">
        <f t="shared" si="151"/>
        <v>103.53640005525625</v>
      </c>
      <c r="FB28" s="29">
        <f t="shared" si="152"/>
        <v>162.17917675544794</v>
      </c>
      <c r="FC28" s="29">
        <f t="shared" si="153"/>
        <v>150.43988269794721</v>
      </c>
      <c r="FD28" s="29">
        <f t="shared" si="154"/>
        <v>148.94818579697869</v>
      </c>
      <c r="FE28" s="29">
        <f t="shared" si="181"/>
        <v>1.6372549019607843E-2</v>
      </c>
      <c r="FF28" s="37">
        <f>DC28/DC$2</f>
        <v>3.6774193548387095E-3</v>
      </c>
      <c r="FG28" s="29">
        <f>CU28/CU$2</f>
        <v>2.8055555555555555E-3</v>
      </c>
    </row>
    <row r="29" spans="1:163" customFormat="1" ht="15">
      <c r="A29" t="s">
        <v>199</v>
      </c>
      <c r="B29" t="s">
        <v>196</v>
      </c>
      <c r="D29">
        <v>51.34</v>
      </c>
      <c r="E29">
        <v>14.42</v>
      </c>
      <c r="F29">
        <v>1.9</v>
      </c>
      <c r="G29">
        <v>0.03</v>
      </c>
      <c r="H29">
        <v>0.16</v>
      </c>
      <c r="I29">
        <v>12.34</v>
      </c>
      <c r="J29">
        <v>8.5</v>
      </c>
      <c r="K29">
        <v>0.16</v>
      </c>
      <c r="L29">
        <v>0.21</v>
      </c>
      <c r="M29">
        <v>8.9600000000000009</v>
      </c>
      <c r="N29">
        <v>1.5</v>
      </c>
      <c r="O29" s="46">
        <f t="shared" si="81"/>
        <v>0.85447040809533326</v>
      </c>
      <c r="P29" s="46">
        <f t="shared" si="82"/>
        <v>0.14142662390521865</v>
      </c>
      <c r="Q29" s="46">
        <f t="shared" si="83"/>
        <v>1.1898276002429752E-2</v>
      </c>
      <c r="R29" s="46">
        <f t="shared" si="84"/>
        <v>4.2291046985353203E-4</v>
      </c>
      <c r="S29" s="46">
        <f t="shared" si="179"/>
        <v>3.9698292973402143E-3</v>
      </c>
      <c r="T29" s="46">
        <f t="shared" si="85"/>
        <v>0.22005456782638155</v>
      </c>
      <c r="U29" s="46">
        <f t="shared" si="86"/>
        <v>0.13714322593136385</v>
      </c>
      <c r="V29" s="46">
        <f t="shared" si="87"/>
        <v>1.6986039598704816E-3</v>
      </c>
      <c r="W29" s="46">
        <f t="shared" si="88"/>
        <v>2.6294371752332061E-3</v>
      </c>
      <c r="X29" s="47">
        <f t="shared" si="51"/>
        <v>6.3123930028250771E-2</v>
      </c>
      <c r="Y29" s="48">
        <f t="shared" si="89"/>
        <v>0.85447040809533326</v>
      </c>
      <c r="Z29" s="48">
        <f t="shared" si="90"/>
        <v>0.2828532478104373</v>
      </c>
      <c r="AA29" s="48">
        <f t="shared" si="91"/>
        <v>2.3796552004859504E-2</v>
      </c>
      <c r="AB29" s="48">
        <f t="shared" si="92"/>
        <v>4.2291046985353203E-4</v>
      </c>
      <c r="AC29" s="48">
        <f t="shared" si="93"/>
        <v>3.9698292973402143E-3</v>
      </c>
      <c r="AD29" s="48">
        <f t="shared" si="94"/>
        <v>0.22005456782638155</v>
      </c>
      <c r="AE29" s="48">
        <f t="shared" si="95"/>
        <v>0.27428645186272771</v>
      </c>
      <c r="AF29" s="48">
        <f t="shared" si="96"/>
        <v>3.3972079197409633E-3</v>
      </c>
      <c r="AG29" s="48">
        <f t="shared" si="97"/>
        <v>2.6294371752332061E-3</v>
      </c>
      <c r="AH29" s="48">
        <f t="shared" si="21"/>
        <v>0.12624786005650154</v>
      </c>
      <c r="AI29" s="48">
        <f t="shared" si="98"/>
        <v>854.47040809533326</v>
      </c>
      <c r="AJ29" s="48">
        <f t="shared" si="99"/>
        <v>282.85324781043732</v>
      </c>
      <c r="AK29" s="48">
        <f t="shared" si="100"/>
        <v>23.796552004859503</v>
      </c>
      <c r="AL29" s="48">
        <f t="shared" si="101"/>
        <v>0.42291046985353203</v>
      </c>
      <c r="AM29" s="48">
        <f t="shared" si="102"/>
        <v>3.9698292973402145</v>
      </c>
      <c r="AN29" s="48">
        <f t="shared" si="103"/>
        <v>220.05456782638154</v>
      </c>
      <c r="AO29" s="48">
        <f t="shared" si="104"/>
        <v>274.28645186272769</v>
      </c>
      <c r="AP29" s="48">
        <f t="shared" si="105"/>
        <v>3.3972079197409633</v>
      </c>
      <c r="AQ29" s="48">
        <f t="shared" si="106"/>
        <v>2.629437175233206</v>
      </c>
      <c r="AR29" s="48"/>
      <c r="AS29" s="48">
        <f t="shared" si="107"/>
        <v>-490.94381176936827</v>
      </c>
      <c r="AT29" s="48">
        <f t="shared" si="108"/>
        <v>-139.56323563494522</v>
      </c>
      <c r="AU29" s="48">
        <f t="shared" si="109"/>
        <v>30.395818477432925</v>
      </c>
      <c r="AV29" s="48">
        <f t="shared" si="110"/>
        <v>-434.93954762479439</v>
      </c>
      <c r="AW29" s="48">
        <f t="shared" si="111"/>
        <v>0.39405974761690105</v>
      </c>
      <c r="AX29" s="55">
        <f t="shared" si="112"/>
        <v>1.0186168247422926</v>
      </c>
      <c r="AY29" s="48">
        <f t="shared" si="113"/>
        <v>0.98172342701387971</v>
      </c>
      <c r="AZ29" s="48">
        <f t="shared" si="114"/>
        <v>8.66</v>
      </c>
      <c r="BA29" s="48">
        <f t="shared" si="115"/>
        <v>1.2234093725220496</v>
      </c>
      <c r="BB29" s="48">
        <f t="shared" si="116"/>
        <v>1.7096394822371261</v>
      </c>
      <c r="BC29" s="48">
        <f t="shared" si="180"/>
        <v>0.91442200407077889</v>
      </c>
      <c r="BD29">
        <v>171.2</v>
      </c>
      <c r="BE29">
        <v>379.2</v>
      </c>
      <c r="BF29">
        <v>53.19</v>
      </c>
      <c r="BG29">
        <v>228.3</v>
      </c>
      <c r="BH29">
        <v>60.46</v>
      </c>
      <c r="BI29">
        <v>6.98</v>
      </c>
      <c r="BJ29">
        <v>73.260000000000005</v>
      </c>
      <c r="BK29">
        <v>15.32</v>
      </c>
      <c r="BL29">
        <v>116</v>
      </c>
      <c r="BM29">
        <v>27.26</v>
      </c>
      <c r="BN29">
        <v>87.49</v>
      </c>
      <c r="BO29">
        <v>14.27</v>
      </c>
      <c r="BP29">
        <v>96.48</v>
      </c>
      <c r="BQ29">
        <v>13.54</v>
      </c>
      <c r="BR29" s="35">
        <f t="shared" si="157"/>
        <v>1342.9499999999998</v>
      </c>
      <c r="BS29" s="62">
        <f t="shared" si="158"/>
        <v>709.19635459817721</v>
      </c>
      <c r="BT29" s="62">
        <f t="shared" si="159"/>
        <v>612.20536002583151</v>
      </c>
      <c r="BU29" s="62">
        <f t="shared" si="160"/>
        <v>566.4536741214057</v>
      </c>
      <c r="BV29" s="62">
        <f t="shared" si="161"/>
        <v>481.9506016466118</v>
      </c>
      <c r="BW29" s="62">
        <f t="shared" si="162"/>
        <v>393.61979166666669</v>
      </c>
      <c r="BX29" s="62">
        <f t="shared" si="163"/>
        <v>118.64694883562808</v>
      </c>
      <c r="BY29" s="62">
        <f t="shared" si="164"/>
        <v>354.08409859835672</v>
      </c>
      <c r="BZ29" s="62">
        <f t="shared" si="165"/>
        <v>403.47642875954705</v>
      </c>
      <c r="CA29" s="62">
        <f t="shared" si="166"/>
        <v>453.47928068803748</v>
      </c>
      <c r="CB29" s="62">
        <f t="shared" si="167"/>
        <v>482.99078667611627</v>
      </c>
      <c r="CC29" s="62">
        <f t="shared" si="168"/>
        <v>528.64048338368571</v>
      </c>
      <c r="CD29" s="62">
        <f t="shared" si="169"/>
        <v>546.95285550019162</v>
      </c>
      <c r="CE29" s="62">
        <f t="shared" si="170"/>
        <v>571.90278601066984</v>
      </c>
      <c r="CF29" s="62">
        <f t="shared" si="171"/>
        <v>540.95085896923683</v>
      </c>
      <c r="CG29" s="64">
        <f t="shared" si="172"/>
        <v>1.0207178576011822</v>
      </c>
      <c r="CH29" s="65">
        <f t="shared" si="173"/>
        <v>1.0072708183365835</v>
      </c>
      <c r="CI29" s="65">
        <f t="shared" si="174"/>
        <v>1.0343444144907255</v>
      </c>
      <c r="CJ29" s="65">
        <f t="shared" si="175"/>
        <v>0.98186539886328672</v>
      </c>
      <c r="CK29" s="65">
        <f t="shared" si="176"/>
        <v>1.0333335940415604</v>
      </c>
      <c r="CL29" s="65">
        <f t="shared" si="177"/>
        <v>1.0274663408703903</v>
      </c>
      <c r="CM29" s="65">
        <f t="shared" si="178"/>
        <v>1.0412685313679975</v>
      </c>
      <c r="CN29" s="65"/>
      <c r="CO29" s="29">
        <f t="shared" si="130"/>
        <v>39.04550499445061</v>
      </c>
      <c r="CP29" s="38">
        <f t="shared" si="131"/>
        <v>13.356589147286822</v>
      </c>
      <c r="CQ29" s="1"/>
      <c r="CR29">
        <v>77.05</v>
      </c>
      <c r="CS29">
        <v>14.03</v>
      </c>
      <c r="CT29">
        <v>0.82</v>
      </c>
      <c r="CU29" t="s">
        <v>194</v>
      </c>
      <c r="CV29">
        <v>1.06</v>
      </c>
      <c r="CW29" t="s">
        <v>194</v>
      </c>
      <c r="CX29">
        <v>22.19</v>
      </c>
      <c r="CY29">
        <v>351.8</v>
      </c>
      <c r="CZ29">
        <v>9.01</v>
      </c>
      <c r="DA29">
        <v>1.1599999999999999</v>
      </c>
      <c r="DB29" s="1"/>
      <c r="DC29">
        <v>5.58</v>
      </c>
      <c r="DD29">
        <v>65.89</v>
      </c>
      <c r="DE29">
        <v>8.4600000000000009</v>
      </c>
      <c r="DF29">
        <v>2252</v>
      </c>
      <c r="DG29">
        <v>5.36</v>
      </c>
      <c r="DH29" s="1"/>
      <c r="DI29">
        <v>22.78</v>
      </c>
      <c r="DJ29">
        <v>234.5</v>
      </c>
      <c r="DK29">
        <v>19.079999999999998</v>
      </c>
      <c r="DL29">
        <v>994.8</v>
      </c>
      <c r="DM29">
        <v>63.23</v>
      </c>
      <c r="DO29">
        <v>17.23</v>
      </c>
      <c r="DP29">
        <v>1.29</v>
      </c>
      <c r="DR29">
        <v>171.2</v>
      </c>
      <c r="DS29">
        <v>379.2</v>
      </c>
      <c r="DT29">
        <v>53.19</v>
      </c>
      <c r="DU29">
        <v>228.3</v>
      </c>
      <c r="DV29">
        <v>60.46</v>
      </c>
      <c r="DW29">
        <v>6.98</v>
      </c>
      <c r="DX29">
        <v>73.260000000000005</v>
      </c>
      <c r="DY29">
        <v>15.32</v>
      </c>
      <c r="DZ29">
        <v>116</v>
      </c>
      <c r="EA29">
        <v>27.26</v>
      </c>
      <c r="EB29">
        <v>87.49</v>
      </c>
      <c r="EC29">
        <v>14.27</v>
      </c>
      <c r="ED29">
        <v>96.48</v>
      </c>
      <c r="EE29">
        <v>13.54</v>
      </c>
      <c r="EH29" s="29">
        <f>CV29/CV$2</f>
        <v>58.888888888888893</v>
      </c>
      <c r="EI29" s="29">
        <f t="shared" si="133"/>
        <v>13.983471074380168</v>
      </c>
      <c r="EJ29" s="29">
        <f t="shared" si="134"/>
        <v>11.248175182481752</v>
      </c>
      <c r="EK29" s="29">
        <f t="shared" si="135"/>
        <v>268.3156654888104</v>
      </c>
      <c r="EL29" s="29">
        <f t="shared" si="136"/>
        <v>10240.174672489084</v>
      </c>
      <c r="EM29" s="29">
        <f t="shared" si="137"/>
        <v>28.957983193277315</v>
      </c>
      <c r="EN29" s="29">
        <f t="shared" si="138"/>
        <v>30.000000000000004</v>
      </c>
      <c r="EO29" s="29">
        <f t="shared" si="139"/>
        <v>250.58548009367678</v>
      </c>
      <c r="EP29" s="29">
        <f t="shared" si="140"/>
        <v>216.32722916310115</v>
      </c>
      <c r="EQ29" s="38">
        <f t="shared" si="141"/>
        <v>356.16216216216219</v>
      </c>
      <c r="ER29" s="38">
        <f t="shared" si="142"/>
        <v>200.18818216033119</v>
      </c>
      <c r="ES29" s="29">
        <f t="shared" si="143"/>
        <v>102.36363636363636</v>
      </c>
      <c r="ET29" s="29">
        <f t="shared" si="144"/>
        <v>449.47140429771019</v>
      </c>
      <c r="EU29" s="29">
        <f t="shared" si="145"/>
        <v>170.2460850111857</v>
      </c>
      <c r="EV29" s="29">
        <f t="shared" si="146"/>
        <v>34.155339805825243</v>
      </c>
      <c r="EW29" s="29">
        <f t="shared" si="147"/>
        <v>29.893828798938287</v>
      </c>
      <c r="EX29" s="29">
        <f t="shared" si="148"/>
        <v>139.08442604094779</v>
      </c>
      <c r="EY29" s="29">
        <f t="shared" si="149"/>
        <v>41.921921921921921</v>
      </c>
      <c r="EZ29" s="36">
        <f t="shared" si="150"/>
        <v>0.99496655546946933</v>
      </c>
      <c r="FA29" s="29">
        <f t="shared" si="151"/>
        <v>160.24312750379886</v>
      </c>
      <c r="FB29" s="29">
        <f t="shared" si="152"/>
        <v>240.87167070217916</v>
      </c>
      <c r="FC29" s="29">
        <f t="shared" si="153"/>
        <v>202.09467951403437</v>
      </c>
      <c r="FD29" s="29">
        <f t="shared" si="154"/>
        <v>191.16193703233091</v>
      </c>
      <c r="FE29" s="29">
        <f t="shared" si="181"/>
        <v>8.03921568627451E-3</v>
      </c>
      <c r="FF29" s="37">
        <f>DC29/DC$2</f>
        <v>3.0000000000000001E-3</v>
      </c>
      <c r="FG29" s="29"/>
    </row>
    <row r="30" spans="1:163" s="30" customFormat="1" ht="15">
      <c r="O30" s="41"/>
      <c r="P30" s="41"/>
      <c r="Q30" s="41"/>
      <c r="R30" s="41"/>
      <c r="S30" s="41"/>
      <c r="T30" s="41"/>
      <c r="U30" s="41"/>
      <c r="V30" s="41"/>
      <c r="W30" s="41"/>
      <c r="X30" s="53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56"/>
      <c r="AY30" s="40"/>
      <c r="AZ30" s="40"/>
      <c r="BA30" s="40"/>
      <c r="BB30" s="40"/>
      <c r="BC30" s="40"/>
      <c r="BR30" s="35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5"/>
      <c r="CH30" s="35"/>
      <c r="CI30" s="35"/>
      <c r="CJ30" s="35"/>
      <c r="CK30" s="35"/>
      <c r="CL30" s="35"/>
      <c r="CM30" s="35"/>
      <c r="CN30" s="35"/>
      <c r="CO30" s="57"/>
      <c r="CP30" s="33"/>
      <c r="CU30" s="33"/>
      <c r="CV30" s="33"/>
      <c r="CW30" s="33"/>
      <c r="CX30" s="33"/>
      <c r="CY30" s="33"/>
      <c r="CZ30" s="33"/>
      <c r="DA30" s="33"/>
      <c r="DB30" s="33"/>
      <c r="DC30" s="33"/>
      <c r="DD30" s="33"/>
      <c r="DE30" s="33"/>
      <c r="DF30" s="33"/>
      <c r="DG30" s="33"/>
      <c r="DH30" s="33"/>
      <c r="DI30" s="33"/>
      <c r="DJ30" s="33"/>
      <c r="DK30" s="33"/>
      <c r="DL30" s="33"/>
      <c r="DM30" s="33"/>
      <c r="DN30" s="33"/>
      <c r="DO30" s="33"/>
      <c r="DP30" s="33"/>
      <c r="DQ30" s="33"/>
      <c r="EF30" s="33"/>
      <c r="EH30" s="29"/>
      <c r="EI30" s="29"/>
      <c r="EJ30" s="29"/>
      <c r="EK30" s="29"/>
      <c r="EL30" s="29"/>
      <c r="EM30" s="29"/>
      <c r="EN30" s="29"/>
      <c r="EO30" s="29"/>
      <c r="EP30" s="29"/>
      <c r="EQ30" s="38"/>
      <c r="ER30" s="38"/>
      <c r="ES30" s="29"/>
      <c r="ET30" s="29"/>
      <c r="EU30" s="29"/>
      <c r="EV30" s="29"/>
      <c r="EW30" s="29"/>
      <c r="EX30" s="29"/>
      <c r="EY30" s="29"/>
      <c r="EZ30" s="36"/>
      <c r="FA30" s="29"/>
      <c r="FB30" s="29"/>
      <c r="FC30" s="29"/>
      <c r="FD30" s="29"/>
      <c r="FE30" s="29"/>
      <c r="FF30" s="37"/>
      <c r="FG30" s="29"/>
    </row>
    <row r="31" spans="1:163" ht="15">
      <c r="A31" t="s">
        <v>200</v>
      </c>
      <c r="B31" t="s">
        <v>201</v>
      </c>
      <c r="D31">
        <v>70.25</v>
      </c>
      <c r="E31">
        <v>16.11</v>
      </c>
      <c r="F31">
        <v>0.64</v>
      </c>
      <c r="G31">
        <v>0.16</v>
      </c>
      <c r="H31"/>
      <c r="I31">
        <v>0.6</v>
      </c>
      <c r="J31">
        <v>2.2599999999999998</v>
      </c>
      <c r="K31">
        <v>9.3699999999999992</v>
      </c>
      <c r="L31"/>
      <c r="M31"/>
      <c r="N31">
        <v>0.92</v>
      </c>
      <c r="O31" s="49">
        <f t="shared" si="81"/>
        <v>1.1691964582917249</v>
      </c>
      <c r="P31" s="49">
        <f t="shared" si="82"/>
        <v>0.15800158884279283</v>
      </c>
      <c r="Q31" s="49">
        <f t="shared" si="83"/>
        <v>4.0078403376605483E-3</v>
      </c>
      <c r="R31" s="49">
        <f t="shared" si="84"/>
        <v>2.2555225058855043E-3</v>
      </c>
      <c r="S31" s="49">
        <f t="shared" si="179"/>
        <v>0</v>
      </c>
      <c r="T31" s="49">
        <f t="shared" si="85"/>
        <v>1.0699573800310285E-2</v>
      </c>
      <c r="U31" s="49">
        <f t="shared" si="86"/>
        <v>3.6463963600574384E-2</v>
      </c>
      <c r="V31" s="49">
        <f t="shared" si="87"/>
        <v>9.947449439991507E-2</v>
      </c>
      <c r="W31" s="49">
        <f t="shared" si="88"/>
        <v>0</v>
      </c>
      <c r="X31" s="50">
        <f t="shared" si="51"/>
        <v>0</v>
      </c>
      <c r="Y31" s="51">
        <f t="shared" si="89"/>
        <v>1.1691964582917249</v>
      </c>
      <c r="Z31" s="51">
        <f t="shared" si="90"/>
        <v>0.31600317768558567</v>
      </c>
      <c r="AA31" s="51">
        <f t="shared" si="91"/>
        <v>8.0156806753210966E-3</v>
      </c>
      <c r="AB31" s="51">
        <f t="shared" si="92"/>
        <v>2.2555225058855043E-3</v>
      </c>
      <c r="AC31" s="51">
        <f t="shared" si="93"/>
        <v>0</v>
      </c>
      <c r="AD31" s="51">
        <f t="shared" si="94"/>
        <v>1.0699573800310285E-2</v>
      </c>
      <c r="AE31" s="51">
        <f t="shared" si="95"/>
        <v>7.2927927201148768E-2</v>
      </c>
      <c r="AF31" s="51">
        <f t="shared" si="96"/>
        <v>0.19894898879983014</v>
      </c>
      <c r="AG31" s="51">
        <f t="shared" si="97"/>
        <v>0</v>
      </c>
      <c r="AH31" s="51">
        <f t="shared" si="21"/>
        <v>0</v>
      </c>
      <c r="AI31" s="51">
        <f t="shared" si="98"/>
        <v>1169.1964582917249</v>
      </c>
      <c r="AJ31" s="51">
        <f t="shared" si="99"/>
        <v>316.00317768558568</v>
      </c>
      <c r="AK31" s="51">
        <f t="shared" si="100"/>
        <v>8.0156806753210965</v>
      </c>
      <c r="AL31" s="51">
        <f t="shared" si="101"/>
        <v>2.2555225058855042</v>
      </c>
      <c r="AM31" s="51">
        <f t="shared" si="102"/>
        <v>0</v>
      </c>
      <c r="AN31" s="51">
        <f t="shared" si="103"/>
        <v>10.699573800310285</v>
      </c>
      <c r="AO31" s="51">
        <f t="shared" si="104"/>
        <v>72.927927201148762</v>
      </c>
      <c r="AP31" s="51">
        <f t="shared" si="105"/>
        <v>198.94898879983015</v>
      </c>
      <c r="AQ31" s="51">
        <f t="shared" si="106"/>
        <v>0</v>
      </c>
      <c r="AR31" s="51"/>
      <c r="AS31" s="51">
        <f t="shared" si="107"/>
        <v>115.32148779837109</v>
      </c>
      <c r="AT31" s="51">
        <f t="shared" si="108"/>
        <v>110.72218756272252</v>
      </c>
      <c r="AU31" s="51">
        <f t="shared" si="109"/>
        <v>8.0156806753210965</v>
      </c>
      <c r="AV31" s="51">
        <f t="shared" si="110"/>
        <v>22.727114083986237</v>
      </c>
      <c r="AW31" s="51">
        <f t="shared" si="111"/>
        <v>1.0774939277514983</v>
      </c>
      <c r="AX31" s="52">
        <f t="shared" si="112"/>
        <v>1.1623023474506673</v>
      </c>
      <c r="AY31" s="51">
        <f t="shared" si="113"/>
        <v>0.86036133557963412</v>
      </c>
      <c r="AZ31" s="51">
        <f t="shared" si="114"/>
        <v>11.629999999999999</v>
      </c>
      <c r="BA31" s="51">
        <f t="shared" si="115"/>
        <v>73.176123860075649</v>
      </c>
      <c r="BB31" s="51">
        <f t="shared" si="116"/>
        <v>0.5758785624377688</v>
      </c>
      <c r="BC31" s="51">
        <f t="shared" si="180"/>
        <v>1</v>
      </c>
      <c r="BD31">
        <v>13</v>
      </c>
      <c r="BE31">
        <v>21</v>
      </c>
      <c r="BF31">
        <v>4.3</v>
      </c>
      <c r="BG31">
        <v>19</v>
      </c>
      <c r="BH31">
        <v>8.8000000000000007</v>
      </c>
      <c r="BI31">
        <v>0.26</v>
      </c>
      <c r="BJ31">
        <v>9.1</v>
      </c>
      <c r="BK31">
        <v>1.7</v>
      </c>
      <c r="BL31">
        <v>9.4</v>
      </c>
      <c r="BM31">
        <v>1.4</v>
      </c>
      <c r="BN31">
        <v>3.1</v>
      </c>
      <c r="BO31">
        <v>0.44</v>
      </c>
      <c r="BP31">
        <v>2.9</v>
      </c>
      <c r="BQ31">
        <v>0.35</v>
      </c>
      <c r="BR31" s="35">
        <f t="shared" si="157"/>
        <v>94.75</v>
      </c>
      <c r="BS31" s="62">
        <f t="shared" si="158"/>
        <v>53.852526926263465</v>
      </c>
      <c r="BT31" s="62">
        <f t="shared" si="159"/>
        <v>33.903777849531807</v>
      </c>
      <c r="BU31" s="62">
        <f t="shared" si="160"/>
        <v>45.793397231096911</v>
      </c>
      <c r="BV31" s="62">
        <f t="shared" si="161"/>
        <v>40.109774118640487</v>
      </c>
      <c r="BW31" s="62">
        <f t="shared" si="162"/>
        <v>57.291666666666679</v>
      </c>
      <c r="BX31" s="62">
        <f t="shared" si="163"/>
        <v>4.4195138534761176</v>
      </c>
      <c r="BY31" s="62">
        <f t="shared" si="164"/>
        <v>43.982600289995162</v>
      </c>
      <c r="BZ31" s="62">
        <f t="shared" si="165"/>
        <v>44.772188569923628</v>
      </c>
      <c r="CA31" s="62">
        <f t="shared" si="166"/>
        <v>36.747458952306488</v>
      </c>
      <c r="CB31" s="62">
        <f t="shared" si="167"/>
        <v>24.805102763997166</v>
      </c>
      <c r="CC31" s="62">
        <f t="shared" si="168"/>
        <v>18.731117824773413</v>
      </c>
      <c r="CD31" s="62">
        <f t="shared" si="169"/>
        <v>16.864699118436185</v>
      </c>
      <c r="CE31" s="62">
        <f t="shared" si="170"/>
        <v>17.190278601066982</v>
      </c>
      <c r="CF31" s="62">
        <f t="shared" si="171"/>
        <v>13.983220135836994</v>
      </c>
      <c r="CG31" s="64">
        <f t="shared" si="172"/>
        <v>1.0203568630004194</v>
      </c>
      <c r="CH31" s="65">
        <f t="shared" si="173"/>
        <v>0.84780764242664952</v>
      </c>
      <c r="CI31" s="65">
        <f t="shared" si="174"/>
        <v>1.2280239947968299</v>
      </c>
      <c r="CJ31" s="65">
        <f t="shared" si="175"/>
        <v>0.69453472449833931</v>
      </c>
      <c r="CK31" s="65">
        <f t="shared" si="176"/>
        <v>1.0349054888165672</v>
      </c>
      <c r="CL31" s="65">
        <f t="shared" si="177"/>
        <v>1.2320851209753636</v>
      </c>
      <c r="CM31" s="65">
        <f t="shared" si="178"/>
        <v>1.2239762546624557</v>
      </c>
      <c r="CN31" s="65"/>
      <c r="CO31" s="29">
        <f t="shared" ref="CO31:CO35" si="183">CY31/CZ31</f>
        <v>7.6923076923076916</v>
      </c>
      <c r="CP31" s="29">
        <f t="shared" ref="CP31:CP35" si="184">DO31/DP31</f>
        <v>4.2222222222222223</v>
      </c>
      <c r="CQ31" s="30"/>
      <c r="CR31">
        <v>84</v>
      </c>
      <c r="CS31">
        <v>2</v>
      </c>
      <c r="CV31">
        <v>5.8</v>
      </c>
      <c r="CW31">
        <v>19</v>
      </c>
      <c r="CX31">
        <v>46</v>
      </c>
      <c r="CY31">
        <v>10</v>
      </c>
      <c r="CZ31">
        <v>1.3</v>
      </c>
      <c r="DB31">
        <v>2</v>
      </c>
      <c r="DD31">
        <v>92</v>
      </c>
      <c r="DE31">
        <v>1415</v>
      </c>
      <c r="DF31">
        <v>12</v>
      </c>
      <c r="DG31">
        <v>79</v>
      </c>
      <c r="DH31">
        <v>4.9000000000000004</v>
      </c>
      <c r="DI31">
        <v>3.3</v>
      </c>
      <c r="DJ31">
        <v>7.6</v>
      </c>
      <c r="DK31">
        <v>0.94</v>
      </c>
      <c r="DL31">
        <v>71</v>
      </c>
      <c r="DM31">
        <v>135</v>
      </c>
      <c r="DN31">
        <v>2.4</v>
      </c>
      <c r="DO31">
        <v>38</v>
      </c>
      <c r="DP31">
        <v>9</v>
      </c>
      <c r="DQ31"/>
      <c r="DR31">
        <v>13</v>
      </c>
      <c r="DS31">
        <v>21</v>
      </c>
      <c r="DT31">
        <v>4.3</v>
      </c>
      <c r="DU31">
        <v>19</v>
      </c>
      <c r="DV31">
        <v>8.8000000000000007</v>
      </c>
      <c r="DW31">
        <v>0.26</v>
      </c>
      <c r="DX31">
        <v>9.1</v>
      </c>
      <c r="DY31">
        <v>1.7</v>
      </c>
      <c r="DZ31">
        <v>9.4</v>
      </c>
      <c r="EA31">
        <v>1.4</v>
      </c>
      <c r="EB31">
        <v>3.1</v>
      </c>
      <c r="EC31">
        <v>0.44</v>
      </c>
      <c r="ED31">
        <v>2.9</v>
      </c>
      <c r="EE31">
        <v>0.35</v>
      </c>
      <c r="EH31" s="57">
        <f t="shared" ref="EH31:EH35" si="185">CV31/CV$2</f>
        <v>322.22222222222223</v>
      </c>
      <c r="EI31" s="57">
        <f t="shared" ref="EI31:EI35" si="186">DE31/DE$2</f>
        <v>2338.8429752066118</v>
      </c>
      <c r="EJ31" s="57">
        <f t="shared" ref="EJ31:EJ35" si="187">CR31/CR$2</f>
        <v>12.262773722627738</v>
      </c>
      <c r="EK31" s="57">
        <f t="shared" ref="EK31:EK35" si="188">DI31/DI$2</f>
        <v>38.869257950530034</v>
      </c>
      <c r="EL31" s="57">
        <f t="shared" ref="EL31:EL35" si="189">DJ31/DJ$2</f>
        <v>331.87772925764187</v>
      </c>
      <c r="EM31" s="57">
        <f t="shared" ref="EM31:EM35" si="190">DO31/DO$2</f>
        <v>63.865546218487395</v>
      </c>
      <c r="EN31" s="57">
        <f t="shared" ref="EN31:EN35" si="191">DP31/DP$2</f>
        <v>209.30232558139537</v>
      </c>
      <c r="EO31" s="57">
        <f t="shared" ref="EO31:EO35" si="192">DR31/DR$2</f>
        <v>19.028103044496486</v>
      </c>
      <c r="EP31" s="57">
        <f t="shared" ref="EP31:EP35" si="193">DS31/DS$2</f>
        <v>11.980147184665412</v>
      </c>
      <c r="EQ31" s="75">
        <f t="shared" ref="EQ31:EQ35" si="194">DD31/DD$2</f>
        <v>497.29729729729729</v>
      </c>
      <c r="ER31" s="75">
        <f t="shared" ref="ER31:ER35" si="195">DT31/DT$2</f>
        <v>16.183665788483253</v>
      </c>
      <c r="ES31" s="57">
        <f t="shared" ref="ES31:ES35" si="196">DF31/DF$2</f>
        <v>0.54545454545454541</v>
      </c>
      <c r="ET31" s="57">
        <f t="shared" ref="ET31:ET35" si="197">AH31*10000*30.974/ET$2</f>
        <v>0</v>
      </c>
      <c r="EU31" s="57">
        <f t="shared" ref="EU31:EU35" si="198">DU31/DU$2</f>
        <v>14.168530947054437</v>
      </c>
      <c r="EV31" s="57">
        <f t="shared" ref="EV31:EV35" si="199">CY31/CY$2</f>
        <v>0.97087378640776689</v>
      </c>
      <c r="EW31" s="57">
        <f t="shared" ref="EW31:EW35" si="200">CZ31/CZ$2</f>
        <v>4.3132050431320508</v>
      </c>
      <c r="EX31" s="57">
        <f t="shared" ref="EX31:EX35" si="201">DV31/DV$2</f>
        <v>20.243846330802857</v>
      </c>
      <c r="EY31" s="57">
        <f t="shared" ref="EY31:EY35" si="202">DW31/DW$2</f>
        <v>1.5615615615615615</v>
      </c>
      <c r="EZ31" s="58">
        <f t="shared" ref="EZ31:EZ35" si="203">AG31*10000*47.867/EZ$2</f>
        <v>0</v>
      </c>
      <c r="FA31" s="57">
        <f t="shared" ref="FA31:FA35" si="204">DZ31/DZ$2</f>
        <v>12.985218952894046</v>
      </c>
      <c r="FB31" s="57">
        <f t="shared" ref="FB31:FB35" si="205">DL31/DL$2</f>
        <v>17.191283292978209</v>
      </c>
      <c r="FC31" s="57">
        <f t="shared" ref="FC31:FC35" si="206">ED31/ED$2</f>
        <v>6.074570590699623</v>
      </c>
      <c r="FD31" s="57">
        <f t="shared" ref="FD31:FD35" si="207">EE31/EE$2</f>
        <v>4.9414090074827044</v>
      </c>
      <c r="FE31" s="57">
        <f t="shared" ref="FE31:FE35" si="208">CT31/CT$2</f>
        <v>0</v>
      </c>
      <c r="FF31" s="59">
        <f t="shared" ref="FF31:FF35" si="209">DC31/DC$2</f>
        <v>0</v>
      </c>
      <c r="FG31" s="57">
        <f t="shared" ref="FG31:FG35" si="210">CU31/CU$2</f>
        <v>0</v>
      </c>
    </row>
    <row r="32" spans="1:163" ht="15">
      <c r="A32" t="s">
        <v>203</v>
      </c>
      <c r="B32" t="s">
        <v>201</v>
      </c>
      <c r="D32">
        <v>73.599999999999994</v>
      </c>
      <c r="E32">
        <v>14.51</v>
      </c>
      <c r="F32">
        <v>0.89</v>
      </c>
      <c r="G32">
        <v>0.06</v>
      </c>
      <c r="H32"/>
      <c r="I32">
        <v>1.0900000000000001</v>
      </c>
      <c r="J32">
        <v>3.06</v>
      </c>
      <c r="K32">
        <v>5.73</v>
      </c>
      <c r="L32"/>
      <c r="M32"/>
      <c r="N32">
        <v>1.26</v>
      </c>
      <c r="O32" s="44">
        <f t="shared" si="81"/>
        <v>1.2249517342387324</v>
      </c>
      <c r="P32" s="44">
        <f t="shared" si="82"/>
        <v>0.1423093143456812</v>
      </c>
      <c r="Q32" s="44">
        <f t="shared" si="83"/>
        <v>5.5734029695592002E-3</v>
      </c>
      <c r="R32" s="44">
        <f t="shared" si="84"/>
        <v>8.4582093970706406E-4</v>
      </c>
      <c r="S32" s="44">
        <f t="shared" si="179"/>
        <v>0</v>
      </c>
      <c r="T32" s="44">
        <f t="shared" si="85"/>
        <v>1.943755907056369E-2</v>
      </c>
      <c r="U32" s="44">
        <f t="shared" si="86"/>
        <v>4.9371561335290984E-2</v>
      </c>
      <c r="V32" s="44">
        <f t="shared" si="87"/>
        <v>6.0831254312861627E-2</v>
      </c>
      <c r="W32" s="44">
        <f t="shared" si="88"/>
        <v>0</v>
      </c>
      <c r="X32" s="42">
        <f t="shared" si="51"/>
        <v>0</v>
      </c>
      <c r="Y32" s="43">
        <f t="shared" si="89"/>
        <v>1.2249517342387324</v>
      </c>
      <c r="Z32" s="43">
        <f t="shared" si="90"/>
        <v>0.2846186286913624</v>
      </c>
      <c r="AA32" s="43">
        <f t="shared" si="91"/>
        <v>1.11468059391184E-2</v>
      </c>
      <c r="AB32" s="43">
        <f t="shared" si="92"/>
        <v>8.4582093970706406E-4</v>
      </c>
      <c r="AC32" s="43">
        <f t="shared" si="93"/>
        <v>0</v>
      </c>
      <c r="AD32" s="43">
        <f t="shared" si="94"/>
        <v>1.943755907056369E-2</v>
      </c>
      <c r="AE32" s="43">
        <f t="shared" si="95"/>
        <v>9.8743122670581968E-2</v>
      </c>
      <c r="AF32" s="43">
        <f t="shared" si="96"/>
        <v>0.12166250862572325</v>
      </c>
      <c r="AG32" s="43">
        <f t="shared" si="97"/>
        <v>0</v>
      </c>
      <c r="AH32" s="43">
        <f t="shared" si="21"/>
        <v>0</v>
      </c>
      <c r="AI32" s="43">
        <f t="shared" si="98"/>
        <v>1224.9517342387323</v>
      </c>
      <c r="AJ32" s="43">
        <f t="shared" si="99"/>
        <v>284.6186286913624</v>
      </c>
      <c r="AK32" s="43">
        <f t="shared" si="100"/>
        <v>11.1468059391184</v>
      </c>
      <c r="AL32" s="43">
        <f t="shared" si="101"/>
        <v>0.84582093970706407</v>
      </c>
      <c r="AM32" s="43">
        <f t="shared" si="102"/>
        <v>0</v>
      </c>
      <c r="AN32" s="43">
        <f t="shared" si="103"/>
        <v>19.43755907056369</v>
      </c>
      <c r="AO32" s="43">
        <f t="shared" si="104"/>
        <v>98.743122670581968</v>
      </c>
      <c r="AP32" s="43">
        <f t="shared" si="105"/>
        <v>121.66250862572325</v>
      </c>
      <c r="AQ32" s="43">
        <f t="shared" si="106"/>
        <v>0</v>
      </c>
      <c r="AR32" s="43"/>
      <c r="AS32" s="43">
        <f t="shared" si="107"/>
        <v>3.4818268845775862</v>
      </c>
      <c r="AT32" s="43">
        <f t="shared" si="108"/>
        <v>174.95324073622976</v>
      </c>
      <c r="AU32" s="43">
        <f t="shared" si="109"/>
        <v>11.1468059391184</v>
      </c>
      <c r="AV32" s="43">
        <f t="shared" si="110"/>
        <v>25.337879253929827</v>
      </c>
      <c r="AW32" s="43">
        <f t="shared" si="111"/>
        <v>1.0977237195931666</v>
      </c>
      <c r="AX32" s="45">
        <f t="shared" si="112"/>
        <v>1.2913400942498223</v>
      </c>
      <c r="AY32" s="43">
        <f t="shared" si="113"/>
        <v>0.77438933744323146</v>
      </c>
      <c r="AZ32" s="43">
        <f t="shared" si="114"/>
        <v>8.7900000000000009</v>
      </c>
      <c r="BA32" s="43">
        <f t="shared" si="115"/>
        <v>55.199364875648136</v>
      </c>
      <c r="BB32" s="43">
        <f t="shared" si="116"/>
        <v>0.80083112589002226</v>
      </c>
      <c r="BC32" s="43">
        <f t="shared" si="180"/>
        <v>1</v>
      </c>
      <c r="BD32">
        <v>3.7</v>
      </c>
      <c r="BE32">
        <v>7.3</v>
      </c>
      <c r="BF32">
        <v>1.3</v>
      </c>
      <c r="BG32">
        <v>5.8</v>
      </c>
      <c r="BH32">
        <v>2.7</v>
      </c>
      <c r="BI32">
        <v>0.09</v>
      </c>
      <c r="BJ32">
        <v>2.9</v>
      </c>
      <c r="BK32">
        <v>0.63</v>
      </c>
      <c r="BL32">
        <v>4.3</v>
      </c>
      <c r="BM32">
        <v>0.86</v>
      </c>
      <c r="BN32">
        <v>2.4</v>
      </c>
      <c r="BO32">
        <v>0.4</v>
      </c>
      <c r="BP32">
        <v>2.9</v>
      </c>
      <c r="BQ32">
        <v>0.4</v>
      </c>
      <c r="BR32" s="35">
        <f t="shared" si="157"/>
        <v>35.679999999999993</v>
      </c>
      <c r="BS32" s="62">
        <f t="shared" si="158"/>
        <v>15.327257663628833</v>
      </c>
      <c r="BT32" s="62">
        <f t="shared" si="159"/>
        <v>11.785598966742009</v>
      </c>
      <c r="BU32" s="62">
        <f t="shared" si="160"/>
        <v>13.844515441959532</v>
      </c>
      <c r="BV32" s="62">
        <f t="shared" si="161"/>
        <v>12.24403630990078</v>
      </c>
      <c r="BW32" s="62">
        <f t="shared" si="162"/>
        <v>17.578125000000004</v>
      </c>
      <c r="BX32" s="62">
        <f t="shared" si="163"/>
        <v>1.5298317185109638</v>
      </c>
      <c r="BY32" s="62">
        <f t="shared" si="164"/>
        <v>14.016433059449009</v>
      </c>
      <c r="BZ32" s="62">
        <f t="shared" si="165"/>
        <v>16.592046352383463</v>
      </c>
      <c r="CA32" s="62">
        <f t="shared" si="166"/>
        <v>16.810007818608284</v>
      </c>
      <c r="CB32" s="62">
        <f t="shared" si="167"/>
        <v>15.237420269312544</v>
      </c>
      <c r="CC32" s="62">
        <f t="shared" si="168"/>
        <v>14.501510574018125</v>
      </c>
      <c r="CD32" s="62">
        <f t="shared" si="169"/>
        <v>15.331544653123803</v>
      </c>
      <c r="CE32" s="62">
        <f t="shared" si="170"/>
        <v>17.190278601066982</v>
      </c>
      <c r="CF32" s="62">
        <f t="shared" si="171"/>
        <v>15.980823012385139</v>
      </c>
      <c r="CG32" s="64">
        <f t="shared" si="172"/>
        <v>1.0322617061208883</v>
      </c>
      <c r="CH32" s="65">
        <f t="shared" si="173"/>
        <v>0.93243845478722998</v>
      </c>
      <c r="CI32" s="65">
        <f t="shared" si="174"/>
        <v>1.1427716483086863</v>
      </c>
      <c r="CJ32" s="65">
        <f t="shared" si="175"/>
        <v>0.82870600136519701</v>
      </c>
      <c r="CK32" s="65">
        <f t="shared" si="176"/>
        <v>1.0491555153862686</v>
      </c>
      <c r="CL32" s="65">
        <f t="shared" si="177"/>
        <v>1.1512539468580119</v>
      </c>
      <c r="CM32" s="65">
        <f t="shared" si="178"/>
        <v>1.1343518462996558</v>
      </c>
      <c r="CN32" s="65"/>
      <c r="CO32" s="29">
        <f t="shared" si="183"/>
        <v>7.333333333333333</v>
      </c>
      <c r="CP32" s="29">
        <f t="shared" si="184"/>
        <v>2.8823529411764706</v>
      </c>
      <c r="CQ32" s="27"/>
      <c r="CR32">
        <v>24</v>
      </c>
      <c r="CS32">
        <v>2</v>
      </c>
      <c r="CV32">
        <v>3.3</v>
      </c>
      <c r="CW32" t="s">
        <v>202</v>
      </c>
      <c r="CX32">
        <v>48</v>
      </c>
      <c r="CY32">
        <v>22</v>
      </c>
      <c r="CZ32">
        <v>3</v>
      </c>
      <c r="DB32">
        <v>0.2</v>
      </c>
      <c r="DD32">
        <v>56</v>
      </c>
      <c r="DE32">
        <v>868</v>
      </c>
      <c r="DF32">
        <v>14</v>
      </c>
      <c r="DG32">
        <v>145</v>
      </c>
      <c r="DH32">
        <v>11</v>
      </c>
      <c r="DI32">
        <v>8.4</v>
      </c>
      <c r="DJ32">
        <v>5.0999999999999996</v>
      </c>
      <c r="DK32">
        <v>0.84</v>
      </c>
      <c r="DL32">
        <v>57</v>
      </c>
      <c r="DM32">
        <v>145</v>
      </c>
      <c r="DN32">
        <v>4</v>
      </c>
      <c r="DO32">
        <v>49</v>
      </c>
      <c r="DP32">
        <v>17</v>
      </c>
      <c r="DQ32"/>
      <c r="DR32">
        <v>3.7</v>
      </c>
      <c r="DS32">
        <v>7.3</v>
      </c>
      <c r="DT32">
        <v>1.3</v>
      </c>
      <c r="DU32">
        <v>5.8</v>
      </c>
      <c r="DV32">
        <v>2.7</v>
      </c>
      <c r="DW32">
        <v>0.09</v>
      </c>
      <c r="DX32">
        <v>2.9</v>
      </c>
      <c r="DY32">
        <v>0.63</v>
      </c>
      <c r="DZ32">
        <v>4.3</v>
      </c>
      <c r="EA32">
        <v>0.86</v>
      </c>
      <c r="EB32">
        <v>2.4</v>
      </c>
      <c r="EC32">
        <v>0.4</v>
      </c>
      <c r="ED32">
        <v>2.9</v>
      </c>
      <c r="EE32">
        <v>0.4</v>
      </c>
      <c r="EH32" s="29">
        <f t="shared" si="185"/>
        <v>183.33333333333334</v>
      </c>
      <c r="EI32" s="29">
        <f t="shared" si="186"/>
        <v>1434.7107438016528</v>
      </c>
      <c r="EJ32" s="29">
        <f t="shared" si="187"/>
        <v>3.5036496350364965</v>
      </c>
      <c r="EK32" s="29">
        <f t="shared" si="188"/>
        <v>98.939929328621915</v>
      </c>
      <c r="EL32" s="29">
        <f t="shared" si="189"/>
        <v>222.70742358078601</v>
      </c>
      <c r="EM32" s="29">
        <f t="shared" si="190"/>
        <v>82.352941176470594</v>
      </c>
      <c r="EN32" s="29">
        <f t="shared" si="191"/>
        <v>395.34883720930236</v>
      </c>
      <c r="EO32" s="29">
        <f t="shared" si="192"/>
        <v>5.4156908665105385</v>
      </c>
      <c r="EP32" s="29">
        <f t="shared" si="193"/>
        <v>4.1645273546694055</v>
      </c>
      <c r="EQ32" s="38">
        <f t="shared" si="194"/>
        <v>302.70270270270271</v>
      </c>
      <c r="ER32" s="38">
        <f t="shared" si="195"/>
        <v>4.8927361686112159</v>
      </c>
      <c r="ES32" s="29">
        <f t="shared" si="196"/>
        <v>0.63636363636363635</v>
      </c>
      <c r="ET32" s="29">
        <f t="shared" si="197"/>
        <v>0</v>
      </c>
      <c r="EU32" s="29">
        <f t="shared" si="198"/>
        <v>4.3251304996271438</v>
      </c>
      <c r="EV32" s="29">
        <f t="shared" si="199"/>
        <v>2.1359223300970873</v>
      </c>
      <c r="EW32" s="29">
        <f t="shared" si="200"/>
        <v>9.9535500995355015</v>
      </c>
      <c r="EX32" s="29">
        <f t="shared" si="201"/>
        <v>6.2111801242236035</v>
      </c>
      <c r="EY32" s="29">
        <f t="shared" si="202"/>
        <v>0.54054054054054046</v>
      </c>
      <c r="EZ32" s="36">
        <f t="shared" si="203"/>
        <v>0</v>
      </c>
      <c r="FA32" s="29">
        <f t="shared" si="204"/>
        <v>5.9400469678132337</v>
      </c>
      <c r="FB32" s="29">
        <f t="shared" si="205"/>
        <v>13.801452784503633</v>
      </c>
      <c r="FC32" s="29">
        <f t="shared" si="206"/>
        <v>6.074570590699623</v>
      </c>
      <c r="FD32" s="29">
        <f t="shared" si="207"/>
        <v>5.6473245799802347</v>
      </c>
      <c r="FE32" s="29">
        <f t="shared" si="208"/>
        <v>0</v>
      </c>
      <c r="FF32" s="37">
        <f t="shared" si="209"/>
        <v>0</v>
      </c>
      <c r="FG32" s="29">
        <f t="shared" si="210"/>
        <v>0</v>
      </c>
    </row>
    <row r="33" spans="1:163" ht="15">
      <c r="A33" t="s">
        <v>204</v>
      </c>
      <c r="B33" t="s">
        <v>201</v>
      </c>
      <c r="D33">
        <v>70.78</v>
      </c>
      <c r="E33">
        <v>15.64</v>
      </c>
      <c r="F33">
        <v>0.26</v>
      </c>
      <c r="G33">
        <v>0.1</v>
      </c>
      <c r="H33"/>
      <c r="I33">
        <v>0.73</v>
      </c>
      <c r="J33">
        <v>2.12</v>
      </c>
      <c r="K33">
        <v>9.89</v>
      </c>
      <c r="L33"/>
      <c r="M33"/>
      <c r="N33">
        <v>0.74</v>
      </c>
      <c r="O33" s="44">
        <f t="shared" si="81"/>
        <v>1.17801744224752</v>
      </c>
      <c r="P33" s="44">
        <f t="shared" si="82"/>
        <v>0.15339198320926631</v>
      </c>
      <c r="Q33" s="44">
        <f t="shared" si="83"/>
        <v>1.6281851371745977E-3</v>
      </c>
      <c r="R33" s="44">
        <f t="shared" si="84"/>
        <v>1.4097015661784403E-3</v>
      </c>
      <c r="S33" s="44">
        <f t="shared" si="179"/>
        <v>0</v>
      </c>
      <c r="T33" s="44">
        <f t="shared" si="85"/>
        <v>1.3017814790377514E-2</v>
      </c>
      <c r="U33" s="44">
        <f t="shared" si="86"/>
        <v>3.4205133996998989E-2</v>
      </c>
      <c r="V33" s="44">
        <f t="shared" si="87"/>
        <v>0.10499495726949415</v>
      </c>
      <c r="W33" s="44">
        <f t="shared" si="88"/>
        <v>0</v>
      </c>
      <c r="X33" s="42">
        <f t="shared" si="51"/>
        <v>0</v>
      </c>
      <c r="Y33" s="43">
        <f t="shared" si="89"/>
        <v>1.17801744224752</v>
      </c>
      <c r="Z33" s="43">
        <f t="shared" si="90"/>
        <v>0.30678396641853262</v>
      </c>
      <c r="AA33" s="43">
        <f t="shared" si="91"/>
        <v>3.2563702743491955E-3</v>
      </c>
      <c r="AB33" s="43">
        <f t="shared" si="92"/>
        <v>1.4097015661784403E-3</v>
      </c>
      <c r="AC33" s="43">
        <f t="shared" si="93"/>
        <v>0</v>
      </c>
      <c r="AD33" s="43">
        <f t="shared" si="94"/>
        <v>1.3017814790377514E-2</v>
      </c>
      <c r="AE33" s="43">
        <f t="shared" si="95"/>
        <v>6.8410267993997978E-2</v>
      </c>
      <c r="AF33" s="43">
        <f t="shared" si="96"/>
        <v>0.2099899145389883</v>
      </c>
      <c r="AG33" s="43">
        <f t="shared" si="97"/>
        <v>0</v>
      </c>
      <c r="AH33" s="43">
        <f t="shared" si="21"/>
        <v>0</v>
      </c>
      <c r="AI33" s="43">
        <f t="shared" si="98"/>
        <v>1178.01744224752</v>
      </c>
      <c r="AJ33" s="43">
        <f t="shared" si="99"/>
        <v>306.7839664185326</v>
      </c>
      <c r="AK33" s="43">
        <f t="shared" si="100"/>
        <v>3.2563702743491953</v>
      </c>
      <c r="AL33" s="43">
        <f t="shared" si="101"/>
        <v>1.4097015661784402</v>
      </c>
      <c r="AM33" s="43">
        <f t="shared" si="102"/>
        <v>0</v>
      </c>
      <c r="AN33" s="43">
        <f t="shared" si="103"/>
        <v>13.017814790377514</v>
      </c>
      <c r="AO33" s="43">
        <f t="shared" si="104"/>
        <v>68.410267993997977</v>
      </c>
      <c r="AP33" s="43">
        <f t="shared" si="105"/>
        <v>209.9899145389883</v>
      </c>
      <c r="AQ33" s="43">
        <f t="shared" si="106"/>
        <v>0</v>
      </c>
      <c r="AR33" s="43"/>
      <c r="AS33" s="43">
        <f t="shared" si="107"/>
        <v>128.5618317546128</v>
      </c>
      <c r="AT33" s="43">
        <f t="shared" si="108"/>
        <v>105.59375502260201</v>
      </c>
      <c r="AU33" s="43">
        <f t="shared" si="109"/>
        <v>3.2563702743491953</v>
      </c>
      <c r="AV33" s="43">
        <f t="shared" si="110"/>
        <v>2.3481543047913078</v>
      </c>
      <c r="AW33" s="43">
        <f t="shared" si="111"/>
        <v>1.0077131343007504</v>
      </c>
      <c r="AX33" s="45">
        <f t="shared" si="112"/>
        <v>1.1019531798697126</v>
      </c>
      <c r="AY33" s="43">
        <f t="shared" si="113"/>
        <v>0.90747957197077389</v>
      </c>
      <c r="AZ33" s="43">
        <f t="shared" si="114"/>
        <v>12.010000000000002</v>
      </c>
      <c r="BA33" s="43">
        <f t="shared" si="115"/>
        <v>75.427362377575889</v>
      </c>
      <c r="BB33" s="43">
        <f t="shared" si="116"/>
        <v>0.23395066599034359</v>
      </c>
      <c r="BC33" s="43">
        <f t="shared" si="180"/>
        <v>1</v>
      </c>
      <c r="BD33">
        <v>11</v>
      </c>
      <c r="BE33">
        <v>15</v>
      </c>
      <c r="BF33">
        <v>3.8</v>
      </c>
      <c r="BG33">
        <v>17</v>
      </c>
      <c r="BH33">
        <v>8.1999999999999993</v>
      </c>
      <c r="BI33">
        <v>0.21</v>
      </c>
      <c r="BJ33">
        <v>8.4</v>
      </c>
      <c r="BK33">
        <v>1.6</v>
      </c>
      <c r="BL33">
        <v>8.1999999999999993</v>
      </c>
      <c r="BM33">
        <v>1.3</v>
      </c>
      <c r="BN33">
        <v>2.7</v>
      </c>
      <c r="BO33">
        <v>0.38</v>
      </c>
      <c r="BP33">
        <v>2.4</v>
      </c>
      <c r="BQ33">
        <v>0.28999999999999998</v>
      </c>
      <c r="BR33" s="35">
        <f t="shared" si="157"/>
        <v>80.48</v>
      </c>
      <c r="BS33" s="62">
        <f t="shared" si="158"/>
        <v>45.56752278376139</v>
      </c>
      <c r="BT33" s="62">
        <f t="shared" si="159"/>
        <v>24.216984178237006</v>
      </c>
      <c r="BU33" s="62">
        <f t="shared" si="160"/>
        <v>40.468583599574011</v>
      </c>
      <c r="BV33" s="62">
        <f t="shared" si="161"/>
        <v>35.887692632467804</v>
      </c>
      <c r="BW33" s="62">
        <f t="shared" si="162"/>
        <v>53.385416666666664</v>
      </c>
      <c r="BX33" s="62">
        <f t="shared" si="163"/>
        <v>3.5696073431922488</v>
      </c>
      <c r="BY33" s="62">
        <f t="shared" si="164"/>
        <v>40.599323344610923</v>
      </c>
      <c r="BZ33" s="62">
        <f t="shared" si="165"/>
        <v>42.13853041875165</v>
      </c>
      <c r="CA33" s="62">
        <f t="shared" si="166"/>
        <v>32.056293979671615</v>
      </c>
      <c r="CB33" s="62">
        <f t="shared" si="167"/>
        <v>23.033309709425939</v>
      </c>
      <c r="CC33" s="62">
        <f t="shared" si="168"/>
        <v>16.314199395770395</v>
      </c>
      <c r="CD33" s="62">
        <f t="shared" si="169"/>
        <v>14.564967420467614</v>
      </c>
      <c r="CE33" s="62">
        <f t="shared" si="170"/>
        <v>14.226437462951987</v>
      </c>
      <c r="CF33" s="62">
        <f t="shared" si="171"/>
        <v>11.586096683979225</v>
      </c>
      <c r="CG33" s="64">
        <f t="shared" si="172"/>
        <v>0.96458091624231379</v>
      </c>
      <c r="CH33" s="65">
        <f t="shared" si="173"/>
        <v>0.77413829774997944</v>
      </c>
      <c r="CI33" s="65">
        <f t="shared" si="174"/>
        <v>1.2018735498335398</v>
      </c>
      <c r="CJ33" s="65">
        <f t="shared" si="175"/>
        <v>0.57548578355181557</v>
      </c>
      <c r="CK33" s="65">
        <f t="shared" si="176"/>
        <v>1.0413638723523342</v>
      </c>
      <c r="CL33" s="65">
        <f t="shared" si="177"/>
        <v>1.2537609513223986</v>
      </c>
      <c r="CM33" s="65">
        <f t="shared" si="178"/>
        <v>1.1521335293349937</v>
      </c>
      <c r="CN33" s="65"/>
      <c r="CO33" s="29">
        <f t="shared" si="183"/>
        <v>8.235294117647058</v>
      </c>
      <c r="CP33" s="29">
        <f t="shared" si="184"/>
        <v>4.5714285714285712</v>
      </c>
      <c r="CQ33" s="27"/>
      <c r="CR33">
        <v>38</v>
      </c>
      <c r="CS33">
        <v>1</v>
      </c>
      <c r="CV33">
        <v>5.2</v>
      </c>
      <c r="CW33" t="s">
        <v>202</v>
      </c>
      <c r="CX33">
        <v>36</v>
      </c>
      <c r="CY33">
        <v>5.6</v>
      </c>
      <c r="CZ33">
        <v>0.68</v>
      </c>
      <c r="DB33">
        <v>1.5</v>
      </c>
      <c r="DD33">
        <v>95</v>
      </c>
      <c r="DE33">
        <v>1367</v>
      </c>
      <c r="DF33">
        <v>11</v>
      </c>
      <c r="DG33">
        <v>34</v>
      </c>
      <c r="DH33">
        <v>2.2000000000000002</v>
      </c>
      <c r="DI33">
        <v>2.1</v>
      </c>
      <c r="DJ33">
        <v>3.3</v>
      </c>
      <c r="DK33">
        <v>1.6</v>
      </c>
      <c r="DL33">
        <v>65</v>
      </c>
      <c r="DM33">
        <v>78</v>
      </c>
      <c r="DN33">
        <v>2.4</v>
      </c>
      <c r="DO33">
        <v>16</v>
      </c>
      <c r="DP33">
        <v>3.5</v>
      </c>
      <c r="DQ33"/>
      <c r="DR33">
        <v>11</v>
      </c>
      <c r="DS33">
        <v>15</v>
      </c>
      <c r="DT33">
        <v>3.8</v>
      </c>
      <c r="DU33">
        <v>17</v>
      </c>
      <c r="DV33">
        <v>8.1999999999999993</v>
      </c>
      <c r="DW33">
        <v>0.21</v>
      </c>
      <c r="DX33">
        <v>8.4</v>
      </c>
      <c r="DY33">
        <v>1.6</v>
      </c>
      <c r="DZ33">
        <v>8.1999999999999993</v>
      </c>
      <c r="EA33">
        <v>1.3</v>
      </c>
      <c r="EB33">
        <v>2.7</v>
      </c>
      <c r="EC33">
        <v>0.38</v>
      </c>
      <c r="ED33">
        <v>2.4</v>
      </c>
      <c r="EE33">
        <v>0.28999999999999998</v>
      </c>
      <c r="EH33" s="29">
        <f t="shared" si="185"/>
        <v>288.88888888888891</v>
      </c>
      <c r="EI33" s="29">
        <f t="shared" si="186"/>
        <v>2259.504132231405</v>
      </c>
      <c r="EJ33" s="29">
        <f t="shared" si="187"/>
        <v>5.5474452554744529</v>
      </c>
      <c r="EK33" s="29">
        <f t="shared" si="188"/>
        <v>24.734982332155479</v>
      </c>
      <c r="EL33" s="29">
        <f t="shared" si="189"/>
        <v>144.10480349344977</v>
      </c>
      <c r="EM33" s="29">
        <f t="shared" si="190"/>
        <v>26.890756302521009</v>
      </c>
      <c r="EN33" s="29">
        <f t="shared" si="191"/>
        <v>81.395348837209312</v>
      </c>
      <c r="EO33" s="29">
        <f t="shared" si="192"/>
        <v>16.100702576112411</v>
      </c>
      <c r="EP33" s="29">
        <f t="shared" si="193"/>
        <v>8.5572479890467239</v>
      </c>
      <c r="EQ33" s="38">
        <f t="shared" si="194"/>
        <v>513.51351351351354</v>
      </c>
      <c r="ER33" s="38">
        <f t="shared" si="195"/>
        <v>14.301844185171246</v>
      </c>
      <c r="ES33" s="29">
        <f t="shared" si="196"/>
        <v>0.5</v>
      </c>
      <c r="ET33" s="29">
        <f t="shared" si="197"/>
        <v>0</v>
      </c>
      <c r="EU33" s="29">
        <f t="shared" si="198"/>
        <v>12.677106636838181</v>
      </c>
      <c r="EV33" s="29">
        <f t="shared" si="199"/>
        <v>0.5436893203883495</v>
      </c>
      <c r="EW33" s="29">
        <f t="shared" si="200"/>
        <v>2.2561380225613803</v>
      </c>
      <c r="EX33" s="29">
        <f t="shared" si="201"/>
        <v>18.863584080975386</v>
      </c>
      <c r="EY33" s="29">
        <f t="shared" si="202"/>
        <v>1.261261261261261</v>
      </c>
      <c r="EZ33" s="36">
        <f t="shared" si="203"/>
        <v>0</v>
      </c>
      <c r="FA33" s="29">
        <f t="shared" si="204"/>
        <v>11.327531426992678</v>
      </c>
      <c r="FB33" s="29">
        <f t="shared" si="205"/>
        <v>15.738498789346247</v>
      </c>
      <c r="FC33" s="29">
        <f t="shared" si="206"/>
        <v>5.0272308336824461</v>
      </c>
      <c r="FD33" s="29">
        <f t="shared" si="207"/>
        <v>4.0943103204856692</v>
      </c>
      <c r="FE33" s="29">
        <f t="shared" si="208"/>
        <v>0</v>
      </c>
      <c r="FF33" s="37">
        <f t="shared" si="209"/>
        <v>0</v>
      </c>
      <c r="FG33" s="29">
        <f t="shared" si="210"/>
        <v>0</v>
      </c>
    </row>
    <row r="34" spans="1:163" ht="15">
      <c r="A34" t="s">
        <v>206</v>
      </c>
      <c r="B34" t="s">
        <v>205</v>
      </c>
      <c r="D34">
        <v>74.290000000000006</v>
      </c>
      <c r="E34">
        <v>14.35</v>
      </c>
      <c r="F34">
        <v>0.42</v>
      </c>
      <c r="G34">
        <v>0.09</v>
      </c>
      <c r="H34">
        <v>0.02</v>
      </c>
      <c r="I34">
        <v>0.83</v>
      </c>
      <c r="J34">
        <v>4.57</v>
      </c>
      <c r="K34">
        <v>3.86</v>
      </c>
      <c r="L34">
        <v>0.02</v>
      </c>
      <c r="M34"/>
      <c r="N34">
        <v>1.1599999999999999</v>
      </c>
      <c r="O34" s="44">
        <f t="shared" si="81"/>
        <v>1.2364356567472206</v>
      </c>
      <c r="P34" s="44">
        <f t="shared" si="82"/>
        <v>0.14074008689597003</v>
      </c>
      <c r="Q34" s="44">
        <f t="shared" si="83"/>
        <v>2.6301452215897348E-3</v>
      </c>
      <c r="R34" s="44">
        <f t="shared" si="84"/>
        <v>1.2687314095605961E-3</v>
      </c>
      <c r="S34" s="44">
        <f t="shared" si="179"/>
        <v>4.9622866216752679E-4</v>
      </c>
      <c r="T34" s="44">
        <f t="shared" si="85"/>
        <v>1.4801077090429229E-2</v>
      </c>
      <c r="U34" s="44">
        <f t="shared" si="86"/>
        <v>7.373465205956857E-2</v>
      </c>
      <c r="V34" s="44">
        <f t="shared" si="87"/>
        <v>4.0978820531875369E-2</v>
      </c>
      <c r="W34" s="44">
        <f t="shared" si="88"/>
        <v>2.5042258811744822E-4</v>
      </c>
      <c r="X34" s="42">
        <f t="shared" si="51"/>
        <v>0</v>
      </c>
      <c r="Y34" s="43">
        <f t="shared" si="89"/>
        <v>1.2364356567472206</v>
      </c>
      <c r="Z34" s="43">
        <f t="shared" si="90"/>
        <v>0.28148017379194007</v>
      </c>
      <c r="AA34" s="43">
        <f t="shared" si="91"/>
        <v>5.2602904431794696E-3</v>
      </c>
      <c r="AB34" s="43">
        <f t="shared" si="92"/>
        <v>1.2687314095605961E-3</v>
      </c>
      <c r="AC34" s="43">
        <f t="shared" si="93"/>
        <v>4.9622866216752679E-4</v>
      </c>
      <c r="AD34" s="43">
        <f t="shared" si="94"/>
        <v>1.4801077090429229E-2</v>
      </c>
      <c r="AE34" s="43">
        <f t="shared" si="95"/>
        <v>0.14746930411913714</v>
      </c>
      <c r="AF34" s="43">
        <f t="shared" si="96"/>
        <v>8.1957641063750739E-2</v>
      </c>
      <c r="AG34" s="43">
        <f t="shared" si="97"/>
        <v>2.5042258811744822E-4</v>
      </c>
      <c r="AH34" s="43">
        <f t="shared" ref="AH34:AH35" si="211">X34*2</f>
        <v>0</v>
      </c>
      <c r="AI34" s="43">
        <f t="shared" si="98"/>
        <v>1236.4356567472205</v>
      </c>
      <c r="AJ34" s="43">
        <f t="shared" si="99"/>
        <v>281.48017379194005</v>
      </c>
      <c r="AK34" s="43">
        <f t="shared" si="100"/>
        <v>5.2602904431794695</v>
      </c>
      <c r="AL34" s="43">
        <f t="shared" si="101"/>
        <v>1.2687314095605962</v>
      </c>
      <c r="AM34" s="43">
        <f t="shared" si="102"/>
        <v>0.49622866216752681</v>
      </c>
      <c r="AN34" s="43">
        <f t="shared" si="103"/>
        <v>14.80107709042923</v>
      </c>
      <c r="AO34" s="43">
        <f t="shared" si="104"/>
        <v>147.46930411913715</v>
      </c>
      <c r="AP34" s="43">
        <f t="shared" si="105"/>
        <v>81.957641063750742</v>
      </c>
      <c r="AQ34" s="43">
        <f t="shared" si="106"/>
        <v>0.25042258811744822</v>
      </c>
      <c r="AR34" s="43"/>
      <c r="AS34" s="43">
        <f t="shared" si="107"/>
        <v>-80.312740145815638</v>
      </c>
      <c r="AT34" s="43">
        <f t="shared" si="108"/>
        <v>172.85088900589943</v>
      </c>
      <c r="AU34" s="43">
        <f t="shared" si="109"/>
        <v>6.0069416934644444</v>
      </c>
      <c r="AV34" s="43">
        <f t="shared" si="110"/>
        <v>22.451074428193692</v>
      </c>
      <c r="AW34" s="43">
        <f t="shared" si="111"/>
        <v>1.086673946994142</v>
      </c>
      <c r="AX34" s="45">
        <f t="shared" si="112"/>
        <v>1.2268836756186503</v>
      </c>
      <c r="AY34" s="43">
        <f t="shared" si="113"/>
        <v>0.81507319713562465</v>
      </c>
      <c r="AZ34" s="43">
        <f t="shared" si="114"/>
        <v>8.43</v>
      </c>
      <c r="BA34" s="43">
        <f t="shared" si="115"/>
        <v>35.722761769947354</v>
      </c>
      <c r="BB34" s="43">
        <f t="shared" si="116"/>
        <v>0.37792030659978576</v>
      </c>
      <c r="BC34" s="43">
        <f t="shared" si="180"/>
        <v>0.94973867965950454</v>
      </c>
      <c r="BD34">
        <v>2.8</v>
      </c>
      <c r="BE34">
        <v>7.3</v>
      </c>
      <c r="BF34">
        <v>1.1000000000000001</v>
      </c>
      <c r="BG34">
        <v>5.9</v>
      </c>
      <c r="BH34">
        <v>3.9</v>
      </c>
      <c r="BI34">
        <v>0.11</v>
      </c>
      <c r="BJ34">
        <v>6.4</v>
      </c>
      <c r="BK34">
        <v>1.5</v>
      </c>
      <c r="BL34">
        <v>11</v>
      </c>
      <c r="BM34">
        <v>2.5</v>
      </c>
      <c r="BN34">
        <v>7.7</v>
      </c>
      <c r="BO34">
        <v>1.4</v>
      </c>
      <c r="BP34">
        <v>11</v>
      </c>
      <c r="BQ34">
        <v>1.6</v>
      </c>
      <c r="BR34" s="35">
        <f t="shared" si="157"/>
        <v>64.209999999999994</v>
      </c>
      <c r="BS34" s="62">
        <f t="shared" si="158"/>
        <v>11.599005799502899</v>
      </c>
      <c r="BT34" s="62">
        <f t="shared" si="159"/>
        <v>11.785598966742009</v>
      </c>
      <c r="BU34" s="62">
        <f t="shared" si="160"/>
        <v>11.714589989350374</v>
      </c>
      <c r="BV34" s="62">
        <f t="shared" si="161"/>
        <v>12.455140384209416</v>
      </c>
      <c r="BW34" s="62">
        <f t="shared" si="162"/>
        <v>25.390625</v>
      </c>
      <c r="BX34" s="62">
        <f t="shared" si="163"/>
        <v>1.8697943226245113</v>
      </c>
      <c r="BY34" s="62">
        <f t="shared" si="164"/>
        <v>30.932817786370229</v>
      </c>
      <c r="BZ34" s="62">
        <f t="shared" si="165"/>
        <v>39.504872267579671</v>
      </c>
      <c r="CA34" s="62">
        <f t="shared" si="166"/>
        <v>43.002345582486313</v>
      </c>
      <c r="CB34" s="62">
        <f t="shared" si="167"/>
        <v>44.294826364280652</v>
      </c>
      <c r="CC34" s="62">
        <f t="shared" si="168"/>
        <v>46.525679758308158</v>
      </c>
      <c r="CD34" s="62">
        <f t="shared" si="169"/>
        <v>53.660406285933306</v>
      </c>
      <c r="CE34" s="62">
        <f t="shared" si="170"/>
        <v>65.204505038529945</v>
      </c>
      <c r="CF34" s="62">
        <f t="shared" si="171"/>
        <v>63.923292049540557</v>
      </c>
      <c r="CG34" s="64">
        <f t="shared" si="172"/>
        <v>1.0433257348123974</v>
      </c>
      <c r="CH34" s="65">
        <f t="shared" si="173"/>
        <v>0.977585338962216</v>
      </c>
      <c r="CI34" s="65">
        <f t="shared" si="174"/>
        <v>1.1134870231149212</v>
      </c>
      <c r="CJ34" s="65">
        <f t="shared" si="175"/>
        <v>0.9922511396941075</v>
      </c>
      <c r="CK34" s="65">
        <f t="shared" si="176"/>
        <v>0.96313630362620373</v>
      </c>
      <c r="CL34" s="65">
        <f t="shared" si="177"/>
        <v>1.1330611229719694</v>
      </c>
      <c r="CM34" s="65">
        <f t="shared" si="178"/>
        <v>1.0942510739343421</v>
      </c>
      <c r="CN34" s="65"/>
      <c r="CO34" s="29">
        <f t="shared" si="183"/>
        <v>9.2424242424242422</v>
      </c>
      <c r="CP34" s="29">
        <f t="shared" si="184"/>
        <v>3.0769230769230771</v>
      </c>
      <c r="CQ34" s="27"/>
      <c r="CR34">
        <v>25</v>
      </c>
      <c r="CS34">
        <v>6</v>
      </c>
      <c r="CV34">
        <v>3.5</v>
      </c>
      <c r="CW34" t="s">
        <v>202</v>
      </c>
      <c r="CX34">
        <v>44</v>
      </c>
      <c r="CY34">
        <v>61</v>
      </c>
      <c r="CZ34">
        <v>6.6</v>
      </c>
      <c r="DB34">
        <v>1.2</v>
      </c>
      <c r="DD34">
        <v>50</v>
      </c>
      <c r="DE34">
        <v>623</v>
      </c>
      <c r="DF34">
        <v>13</v>
      </c>
      <c r="DG34">
        <v>52</v>
      </c>
      <c r="DH34">
        <v>5.0999999999999996</v>
      </c>
      <c r="DI34">
        <v>27</v>
      </c>
      <c r="DJ34">
        <v>16</v>
      </c>
      <c r="DK34" t="s">
        <v>202</v>
      </c>
      <c r="DL34">
        <v>172</v>
      </c>
      <c r="DM34">
        <v>77</v>
      </c>
      <c r="DN34">
        <v>2.1</v>
      </c>
      <c r="DO34">
        <v>40</v>
      </c>
      <c r="DP34">
        <v>13</v>
      </c>
      <c r="DQ34"/>
      <c r="DR34">
        <v>2.8</v>
      </c>
      <c r="DS34">
        <v>7.3</v>
      </c>
      <c r="DT34">
        <v>1.1000000000000001</v>
      </c>
      <c r="DU34">
        <v>5.9</v>
      </c>
      <c r="DV34">
        <v>3.9</v>
      </c>
      <c r="DW34">
        <v>0.11</v>
      </c>
      <c r="DX34">
        <v>6.4</v>
      </c>
      <c r="DY34">
        <v>1.5</v>
      </c>
      <c r="DZ34">
        <v>11</v>
      </c>
      <c r="EA34">
        <v>2.5</v>
      </c>
      <c r="EB34">
        <v>7.7</v>
      </c>
      <c r="EC34">
        <v>1.4</v>
      </c>
      <c r="ED34">
        <v>11</v>
      </c>
      <c r="EE34">
        <v>1.6</v>
      </c>
      <c r="EH34" s="29">
        <f t="shared" si="185"/>
        <v>194.44444444444446</v>
      </c>
      <c r="EI34" s="29">
        <f t="shared" si="186"/>
        <v>1029.7520661157025</v>
      </c>
      <c r="EJ34" s="29">
        <f t="shared" si="187"/>
        <v>3.6496350364963503</v>
      </c>
      <c r="EK34" s="29">
        <f t="shared" si="188"/>
        <v>318.02120141342755</v>
      </c>
      <c r="EL34" s="29">
        <f t="shared" si="189"/>
        <v>698.68995633187774</v>
      </c>
      <c r="EM34" s="29">
        <f t="shared" si="190"/>
        <v>67.226890756302524</v>
      </c>
      <c r="EN34" s="29">
        <f t="shared" si="191"/>
        <v>302.32558139534888</v>
      </c>
      <c r="EO34" s="29">
        <f t="shared" si="192"/>
        <v>4.0983606557377046</v>
      </c>
      <c r="EP34" s="29">
        <f t="shared" si="193"/>
        <v>4.1645273546694055</v>
      </c>
      <c r="EQ34" s="38">
        <f t="shared" si="194"/>
        <v>270.27027027027026</v>
      </c>
      <c r="ER34" s="38">
        <f t="shared" si="195"/>
        <v>4.1400075272864134</v>
      </c>
      <c r="ES34" s="29">
        <f t="shared" si="196"/>
        <v>0.59090909090909094</v>
      </c>
      <c r="ET34" s="29">
        <f t="shared" si="197"/>
        <v>0</v>
      </c>
      <c r="EU34" s="29">
        <f t="shared" si="198"/>
        <v>4.3997017151379572</v>
      </c>
      <c r="EV34" s="29">
        <f t="shared" si="199"/>
        <v>5.9223300970873787</v>
      </c>
      <c r="EW34" s="29">
        <f t="shared" si="200"/>
        <v>21.897810218978101</v>
      </c>
      <c r="EX34" s="29">
        <f t="shared" si="201"/>
        <v>8.9717046238785372</v>
      </c>
      <c r="EY34" s="29">
        <f t="shared" si="202"/>
        <v>0.66066066066066065</v>
      </c>
      <c r="EZ34" s="36">
        <f t="shared" si="203"/>
        <v>9.4758719568520902E-2</v>
      </c>
      <c r="FA34" s="29">
        <f t="shared" si="204"/>
        <v>15.195468987429203</v>
      </c>
      <c r="FB34" s="29">
        <f t="shared" si="205"/>
        <v>41.64648910411622</v>
      </c>
      <c r="FC34" s="29">
        <f t="shared" si="206"/>
        <v>23.041474654377879</v>
      </c>
      <c r="FD34" s="29">
        <f t="shared" si="207"/>
        <v>22.589298319920939</v>
      </c>
      <c r="FE34" s="29">
        <f t="shared" si="208"/>
        <v>0</v>
      </c>
      <c r="FF34" s="37">
        <f t="shared" si="209"/>
        <v>0</v>
      </c>
      <c r="FG34" s="29">
        <f t="shared" si="210"/>
        <v>0</v>
      </c>
    </row>
    <row r="35" spans="1:163" ht="15">
      <c r="A35" t="s">
        <v>207</v>
      </c>
      <c r="B35" t="s">
        <v>208</v>
      </c>
      <c r="D35">
        <v>72.099999999999994</v>
      </c>
      <c r="E35">
        <v>13.95</v>
      </c>
      <c r="F35">
        <v>1.62</v>
      </c>
      <c r="G35">
        <v>0.04</v>
      </c>
      <c r="H35">
        <v>0.4</v>
      </c>
      <c r="I35">
        <v>1.75</v>
      </c>
      <c r="J35">
        <v>3.96</v>
      </c>
      <c r="K35">
        <v>4.1500000000000004</v>
      </c>
      <c r="L35">
        <v>0.24</v>
      </c>
      <c r="M35">
        <v>0.06</v>
      </c>
      <c r="N35">
        <v>1.69</v>
      </c>
      <c r="O35" s="44">
        <f t="shared" si="81"/>
        <v>1.1999866853072363</v>
      </c>
      <c r="P35" s="44">
        <f t="shared" si="82"/>
        <v>0.13681701827169213</v>
      </c>
      <c r="Q35" s="44">
        <f t="shared" si="83"/>
        <v>1.0144845854703263E-2</v>
      </c>
      <c r="R35" s="44">
        <f t="shared" si="84"/>
        <v>5.6388062647137608E-4</v>
      </c>
      <c r="S35" s="44">
        <f t="shared" si="179"/>
        <v>9.9245732433505367E-3</v>
      </c>
      <c r="T35" s="44">
        <f t="shared" si="85"/>
        <v>3.1207090250905001E-2</v>
      </c>
      <c r="U35" s="44">
        <f t="shared" si="86"/>
        <v>6.389260878684716E-2</v>
      </c>
      <c r="V35" s="44">
        <f t="shared" si="87"/>
        <v>4.4057540209140621E-2</v>
      </c>
      <c r="W35" s="44">
        <f t="shared" si="88"/>
        <v>3.0050710574093783E-3</v>
      </c>
      <c r="X35" s="42">
        <f t="shared" si="51"/>
        <v>4.2270488858203639E-4</v>
      </c>
      <c r="Y35" s="43">
        <f t="shared" si="89"/>
        <v>1.1999866853072363</v>
      </c>
      <c r="Z35" s="43">
        <f t="shared" si="90"/>
        <v>0.27363403654338425</v>
      </c>
      <c r="AA35" s="43">
        <f t="shared" si="91"/>
        <v>2.0289691709406525E-2</v>
      </c>
      <c r="AB35" s="43">
        <f t="shared" si="92"/>
        <v>5.6388062647137608E-4</v>
      </c>
      <c r="AC35" s="43">
        <f t="shared" si="93"/>
        <v>9.9245732433505367E-3</v>
      </c>
      <c r="AD35" s="43">
        <f t="shared" si="94"/>
        <v>3.1207090250905001E-2</v>
      </c>
      <c r="AE35" s="43">
        <f t="shared" si="95"/>
        <v>0.12778521757369432</v>
      </c>
      <c r="AF35" s="43">
        <f t="shared" si="96"/>
        <v>8.8115080418281241E-2</v>
      </c>
      <c r="AG35" s="43">
        <f t="shared" si="97"/>
        <v>3.0050710574093783E-3</v>
      </c>
      <c r="AH35" s="43">
        <f t="shared" si="211"/>
        <v>8.4540977716407277E-4</v>
      </c>
      <c r="AI35" s="43">
        <f t="shared" si="98"/>
        <v>1199.9866853072363</v>
      </c>
      <c r="AJ35" s="43">
        <f t="shared" si="99"/>
        <v>273.63403654338424</v>
      </c>
      <c r="AK35" s="43">
        <f t="shared" si="100"/>
        <v>20.289691709406526</v>
      </c>
      <c r="AL35" s="43">
        <f t="shared" si="101"/>
        <v>0.56388062647137605</v>
      </c>
      <c r="AM35" s="43">
        <f t="shared" si="102"/>
        <v>9.9245732433505367</v>
      </c>
      <c r="AN35" s="43">
        <f t="shared" si="103"/>
        <v>31.207090250905001</v>
      </c>
      <c r="AO35" s="43">
        <f t="shared" si="104"/>
        <v>127.78521757369433</v>
      </c>
      <c r="AP35" s="43">
        <f t="shared" si="105"/>
        <v>88.115080418281238</v>
      </c>
      <c r="AQ35" s="43">
        <f t="shared" si="106"/>
        <v>3.0050710574093782</v>
      </c>
      <c r="AR35" s="43"/>
      <c r="AS35" s="43">
        <f t="shared" si="107"/>
        <v>-70.877227406318084</v>
      </c>
      <c r="AT35" s="43">
        <f t="shared" si="108"/>
        <v>163.29053694316653</v>
      </c>
      <c r="AU35" s="43">
        <f t="shared" si="109"/>
        <v>33.219336010166444</v>
      </c>
      <c r="AV35" s="43">
        <f t="shared" si="110"/>
        <v>-4.6804419504013026</v>
      </c>
      <c r="AW35" s="43">
        <f t="shared" si="111"/>
        <v>0.98318290167392131</v>
      </c>
      <c r="AX35" s="45">
        <f t="shared" si="112"/>
        <v>1.2674092582936336</v>
      </c>
      <c r="AY35" s="43">
        <f t="shared" si="113"/>
        <v>0.78901112127454553</v>
      </c>
      <c r="AZ35" s="43">
        <f t="shared" si="114"/>
        <v>8.11</v>
      </c>
      <c r="BA35" s="43">
        <f t="shared" si="115"/>
        <v>40.812857248375003</v>
      </c>
      <c r="BB35" s="43">
        <f t="shared" si="116"/>
        <v>1.4576926111706023</v>
      </c>
      <c r="BC35" s="43">
        <f t="shared" si="180"/>
        <v>0.78467912420239172</v>
      </c>
      <c r="BD35">
        <v>37</v>
      </c>
      <c r="BE35">
        <v>69</v>
      </c>
      <c r="BF35">
        <v>7.7</v>
      </c>
      <c r="BG35">
        <v>26</v>
      </c>
      <c r="BH35">
        <v>4.7</v>
      </c>
      <c r="BI35">
        <v>0.68</v>
      </c>
      <c r="BJ35">
        <v>3.7</v>
      </c>
      <c r="BK35">
        <v>0.6</v>
      </c>
      <c r="BL35">
        <v>3.6</v>
      </c>
      <c r="BM35">
        <v>0.71</v>
      </c>
      <c r="BN35">
        <v>1.9</v>
      </c>
      <c r="BO35">
        <v>0.3</v>
      </c>
      <c r="BP35">
        <v>2.2000000000000002</v>
      </c>
      <c r="BQ35">
        <v>0.32</v>
      </c>
      <c r="BR35" s="35">
        <f t="shared" si="157"/>
        <v>158.40999999999997</v>
      </c>
      <c r="BS35" s="62">
        <f t="shared" si="158"/>
        <v>153.27257663628831</v>
      </c>
      <c r="BT35" s="62">
        <f t="shared" si="159"/>
        <v>111.39812721989023</v>
      </c>
      <c r="BU35" s="62">
        <f t="shared" si="160"/>
        <v>82.002129925452607</v>
      </c>
      <c r="BV35" s="62">
        <f t="shared" si="161"/>
        <v>54.88705932024488</v>
      </c>
      <c r="BW35" s="62">
        <f t="shared" si="162"/>
        <v>30.598958333333336</v>
      </c>
      <c r="BX35" s="62">
        <f t="shared" si="163"/>
        <v>11.558728539860615</v>
      </c>
      <c r="BY35" s="62">
        <f t="shared" si="164"/>
        <v>17.88303528274529</v>
      </c>
      <c r="BZ35" s="62">
        <f t="shared" si="165"/>
        <v>15.801948907031868</v>
      </c>
      <c r="CA35" s="62">
        <f t="shared" si="166"/>
        <v>14.073494917904611</v>
      </c>
      <c r="CB35" s="62">
        <f t="shared" si="167"/>
        <v>12.579730687455704</v>
      </c>
      <c r="CC35" s="62">
        <f t="shared" si="168"/>
        <v>11.48036253776435</v>
      </c>
      <c r="CD35" s="62">
        <f t="shared" si="169"/>
        <v>11.498658489842851</v>
      </c>
      <c r="CE35" s="62">
        <f t="shared" si="170"/>
        <v>13.040901007705989</v>
      </c>
      <c r="CF35" s="62">
        <f t="shared" si="171"/>
        <v>12.784658409908111</v>
      </c>
      <c r="CG35" s="64">
        <f t="shared" si="172"/>
        <v>1.0178696367673163</v>
      </c>
      <c r="CH35" s="65">
        <f t="shared" si="173"/>
        <v>1.042039784824168</v>
      </c>
      <c r="CI35" s="65">
        <f t="shared" si="174"/>
        <v>0.99426011611221865</v>
      </c>
      <c r="CJ35" s="65">
        <f t="shared" si="175"/>
        <v>1.0234774139116891</v>
      </c>
      <c r="CK35" s="65">
        <f t="shared" si="176"/>
        <v>1.060938813496954</v>
      </c>
      <c r="CL35" s="65">
        <f t="shared" si="177"/>
        <v>0.99355683746766332</v>
      </c>
      <c r="CM35" s="65">
        <f t="shared" si="178"/>
        <v>0.99496389256508566</v>
      </c>
      <c r="CN35" s="65"/>
      <c r="CO35" s="29">
        <f t="shared" si="183"/>
        <v>26.4</v>
      </c>
      <c r="CP35" s="29">
        <f t="shared" si="184"/>
        <v>5.8974358974358978</v>
      </c>
      <c r="CQ35" s="27"/>
      <c r="CR35">
        <v>452</v>
      </c>
      <c r="CS35">
        <v>6</v>
      </c>
      <c r="CV35">
        <v>7.7</v>
      </c>
      <c r="CW35">
        <v>6</v>
      </c>
      <c r="CX35">
        <v>24</v>
      </c>
      <c r="CY35">
        <v>132</v>
      </c>
      <c r="CZ35">
        <v>5</v>
      </c>
      <c r="DB35">
        <v>0.46</v>
      </c>
      <c r="DD35">
        <v>25</v>
      </c>
      <c r="DE35">
        <v>263</v>
      </c>
      <c r="DF35">
        <v>188</v>
      </c>
      <c r="DG35">
        <v>7.6</v>
      </c>
      <c r="DH35">
        <v>3.3</v>
      </c>
      <c r="DI35">
        <v>26</v>
      </c>
      <c r="DJ35">
        <v>7.6</v>
      </c>
      <c r="DK35">
        <v>13</v>
      </c>
      <c r="DL35">
        <v>21</v>
      </c>
      <c r="DM35">
        <v>62</v>
      </c>
      <c r="DN35">
        <v>28</v>
      </c>
      <c r="DO35">
        <v>23</v>
      </c>
      <c r="DP35">
        <v>3.9</v>
      </c>
      <c r="DQ35"/>
      <c r="DR35">
        <v>37</v>
      </c>
      <c r="DS35">
        <v>69</v>
      </c>
      <c r="DT35">
        <v>7.7</v>
      </c>
      <c r="DU35">
        <v>26</v>
      </c>
      <c r="DV35">
        <v>4.7</v>
      </c>
      <c r="DW35">
        <v>0.68</v>
      </c>
      <c r="DX35">
        <v>3.7</v>
      </c>
      <c r="DY35">
        <v>0.6</v>
      </c>
      <c r="DZ35">
        <v>3.6</v>
      </c>
      <c r="EA35">
        <v>0.71</v>
      </c>
      <c r="EB35">
        <v>1.9</v>
      </c>
      <c r="EC35">
        <v>0.3</v>
      </c>
      <c r="ED35">
        <v>2.2000000000000002</v>
      </c>
      <c r="EE35">
        <v>0.32</v>
      </c>
      <c r="EH35" s="29">
        <f t="shared" si="185"/>
        <v>427.77777777777783</v>
      </c>
      <c r="EI35" s="29">
        <f t="shared" si="186"/>
        <v>434.71074380165288</v>
      </c>
      <c r="EJ35" s="29">
        <f t="shared" si="187"/>
        <v>65.985401459854018</v>
      </c>
      <c r="EK35" s="29">
        <f t="shared" si="188"/>
        <v>306.24263839811545</v>
      </c>
      <c r="EL35" s="29">
        <f t="shared" si="189"/>
        <v>331.87772925764187</v>
      </c>
      <c r="EM35" s="29">
        <f t="shared" si="190"/>
        <v>38.655462184873954</v>
      </c>
      <c r="EN35" s="29">
        <f t="shared" si="191"/>
        <v>90.697674418604663</v>
      </c>
      <c r="EO35" s="29">
        <f t="shared" si="192"/>
        <v>54.156908665105384</v>
      </c>
      <c r="EP35" s="29">
        <f t="shared" si="193"/>
        <v>39.363340749614927</v>
      </c>
      <c r="EQ35" s="38">
        <f t="shared" si="194"/>
        <v>135.13513513513513</v>
      </c>
      <c r="ER35" s="38">
        <f t="shared" si="195"/>
        <v>28.980052691004893</v>
      </c>
      <c r="ES35" s="29">
        <f t="shared" si="196"/>
        <v>8.545454545454545</v>
      </c>
      <c r="ET35" s="29">
        <f t="shared" si="197"/>
        <v>3.0098531537793094</v>
      </c>
      <c r="EU35" s="29">
        <f t="shared" si="198"/>
        <v>19.388516032811335</v>
      </c>
      <c r="EV35" s="29">
        <f t="shared" si="199"/>
        <v>12.815533980582524</v>
      </c>
      <c r="EW35" s="29">
        <f t="shared" si="200"/>
        <v>16.589250165892501</v>
      </c>
      <c r="EX35" s="29">
        <f t="shared" si="201"/>
        <v>10.81205429031516</v>
      </c>
      <c r="EY35" s="29">
        <f t="shared" si="202"/>
        <v>4.0840840840840844</v>
      </c>
      <c r="EZ35" s="36">
        <f t="shared" si="203"/>
        <v>1.1371046348222507</v>
      </c>
      <c r="FA35" s="29">
        <f t="shared" si="204"/>
        <v>4.9730625777041029</v>
      </c>
      <c r="FB35" s="29">
        <f t="shared" si="205"/>
        <v>5.0847457627118642</v>
      </c>
      <c r="FC35" s="29">
        <f t="shared" si="206"/>
        <v>4.6082949308755765</v>
      </c>
      <c r="FD35" s="29">
        <f t="shared" si="207"/>
        <v>4.5178596639841873</v>
      </c>
      <c r="FE35" s="29">
        <f t="shared" si="208"/>
        <v>0</v>
      </c>
      <c r="FF35" s="37">
        <f t="shared" si="209"/>
        <v>0</v>
      </c>
      <c r="FG35" s="29">
        <f t="shared" si="210"/>
        <v>0</v>
      </c>
    </row>
    <row r="36" spans="1:163" ht="15">
      <c r="AV36" s="30"/>
      <c r="AW36" s="30"/>
      <c r="AX36" s="30"/>
      <c r="AY36" s="30"/>
      <c r="AZ36" s="30"/>
      <c r="BA36" s="30"/>
      <c r="BB36" s="30"/>
      <c r="BC36" s="30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27"/>
      <c r="BO36" s="27"/>
      <c r="BP36" s="27"/>
      <c r="BQ36" s="27"/>
      <c r="BR36" s="27"/>
      <c r="BS36" s="62">
        <f t="shared" ref="BS36" si="212">BD36/BS$1</f>
        <v>0</v>
      </c>
      <c r="BT36" s="62">
        <f t="shared" ref="BT36" si="213">BE36/BT$1</f>
        <v>0</v>
      </c>
      <c r="BU36" s="62">
        <f t="shared" ref="BU36" si="214">BF36/BU$1</f>
        <v>0</v>
      </c>
      <c r="BV36" s="62">
        <f t="shared" ref="BV36" si="215">BG36/BV$1</f>
        <v>0</v>
      </c>
      <c r="BW36" s="62">
        <f t="shared" ref="BW36" si="216">BH36/BW$1</f>
        <v>0</v>
      </c>
      <c r="BX36" s="62">
        <f t="shared" ref="BX36" si="217">BI36/BX$1</f>
        <v>0</v>
      </c>
      <c r="BY36" s="62">
        <f t="shared" ref="BY36" si="218">BJ36/BY$1</f>
        <v>0</v>
      </c>
      <c r="BZ36" s="62">
        <f t="shared" ref="BZ36" si="219">BK36/BZ$1</f>
        <v>0</v>
      </c>
      <c r="CA36" s="62">
        <f t="shared" ref="CA36" si="220">BL36/CA$1</f>
        <v>0</v>
      </c>
      <c r="CB36" s="62">
        <f t="shared" ref="CB36" si="221">BM36/CB$1</f>
        <v>0</v>
      </c>
      <c r="CC36" s="62">
        <f t="shared" ref="CC36" si="222">BN36/CC$1</f>
        <v>0</v>
      </c>
      <c r="CD36" s="62">
        <f t="shared" ref="CD36" si="223">BO36/CD$1</f>
        <v>0</v>
      </c>
      <c r="CE36" s="62">
        <f t="shared" ref="CE36" si="224">BP36/CE$1</f>
        <v>0</v>
      </c>
      <c r="CF36" s="62">
        <f t="shared" ref="CF36" si="225">BQ36/CF$1</f>
        <v>0</v>
      </c>
      <c r="CG36" s="64" t="e">
        <f t="shared" ref="CG36" si="226">(CH36*CI36)^0.5</f>
        <v>#DIV/0!</v>
      </c>
      <c r="CH36" s="65" t="e">
        <f t="shared" ref="CH36" si="227">(CJ36*CK36)^0.5</f>
        <v>#DIV/0!</v>
      </c>
      <c r="CI36" s="65" t="e">
        <f t="shared" ref="CI36" si="228">(CL36*CM36)^0.5</f>
        <v>#DIV/0!</v>
      </c>
      <c r="CJ36" s="65" t="e">
        <f t="shared" ref="CJ36" si="229">BT36/(BS36^(2/3)*BV36^(1/3))</f>
        <v>#DIV/0!</v>
      </c>
      <c r="CK36" s="65" t="e">
        <f t="shared" ref="CK36" si="230">BU36/(BS36^(1/3)*BV36^(2/3))</f>
        <v>#DIV/0!</v>
      </c>
      <c r="CL36" s="65" t="e">
        <f t="shared" ref="CL36" si="231">BZ36/(CB36^(1/3)*BY36^(2/3))</f>
        <v>#DIV/0!</v>
      </c>
      <c r="CM36" s="65" t="e">
        <f t="shared" ref="CM36" si="232">CA36/(BY36^(1/3)*CB36^(2/3))</f>
        <v>#DIV/0!</v>
      </c>
      <c r="CN36" s="32"/>
      <c r="CQ36" s="27"/>
      <c r="CR36" s="27"/>
      <c r="CS36" s="27"/>
      <c r="CT36" s="27"/>
      <c r="CU36" s="27"/>
      <c r="CV36" s="30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  <c r="EW36" s="29"/>
      <c r="EX36" s="29"/>
      <c r="EY36" s="29"/>
      <c r="EZ36" s="36"/>
      <c r="FA36" s="29"/>
      <c r="FB36" s="29"/>
      <c r="FC36" s="29"/>
      <c r="FD36" s="29"/>
      <c r="FE36" s="29"/>
      <c r="FF36" s="37"/>
      <c r="FG36" s="29"/>
    </row>
  </sheetData>
  <mergeCells count="9">
    <mergeCell ref="CG2:CM2"/>
    <mergeCell ref="CR1:EE1"/>
    <mergeCell ref="D2:N2"/>
    <mergeCell ref="AS2:BC2"/>
    <mergeCell ref="BD2:BR2"/>
    <mergeCell ref="BS2:CF2"/>
    <mergeCell ref="O2:X2"/>
    <mergeCell ref="Y2:AH2"/>
    <mergeCell ref="AI2:AR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M102"/>
  <sheetViews>
    <sheetView tabSelected="1" zoomScale="60" zoomScaleNormal="60" workbookViewId="0">
      <selection activeCell="AJ88" sqref="AJ88"/>
    </sheetView>
  </sheetViews>
  <sheetFormatPr baseColWidth="10" defaultColWidth="9.140625" defaultRowHeight="15"/>
  <cols>
    <col min="37" max="37" width="12.42578125" customWidth="1"/>
  </cols>
  <sheetData>
    <row r="2" spans="2:37">
      <c r="C2" t="s">
        <v>153</v>
      </c>
      <c r="D2" t="s">
        <v>154</v>
      </c>
      <c r="O2" t="s">
        <v>158</v>
      </c>
    </row>
    <row r="3" spans="2:37">
      <c r="B3" t="s">
        <v>152</v>
      </c>
      <c r="C3">
        <v>3</v>
      </c>
      <c r="D3">
        <v>1.1000000000000001</v>
      </c>
      <c r="P3" t="s">
        <v>114</v>
      </c>
      <c r="Q3" t="s">
        <v>156</v>
      </c>
    </row>
    <row r="4" spans="2:37">
      <c r="C4">
        <v>1</v>
      </c>
      <c r="D4">
        <v>10</v>
      </c>
      <c r="O4" t="s">
        <v>157</v>
      </c>
      <c r="P4">
        <v>0.3</v>
      </c>
      <c r="Q4">
        <v>21.5</v>
      </c>
    </row>
    <row r="5" spans="2:37">
      <c r="P5">
        <v>20</v>
      </c>
      <c r="Q5">
        <v>6.5</v>
      </c>
      <c r="AK5" t="s">
        <v>165</v>
      </c>
    </row>
    <row r="8" spans="2:37">
      <c r="O8" t="s">
        <v>178</v>
      </c>
      <c r="P8">
        <v>0.2</v>
      </c>
      <c r="Q8">
        <v>15.5</v>
      </c>
    </row>
    <row r="9" spans="2:37">
      <c r="P9">
        <v>9</v>
      </c>
      <c r="Q9">
        <v>3</v>
      </c>
    </row>
    <row r="11" spans="2:37">
      <c r="O11" t="s">
        <v>158</v>
      </c>
    </row>
    <row r="12" spans="2:37">
      <c r="P12" t="s">
        <v>101</v>
      </c>
      <c r="Q12" t="s">
        <v>156</v>
      </c>
    </row>
    <row r="13" spans="2:37">
      <c r="O13" t="s">
        <v>157</v>
      </c>
      <c r="P13">
        <v>8</v>
      </c>
      <c r="Q13">
        <v>22</v>
      </c>
    </row>
    <row r="14" spans="2:37">
      <c r="P14">
        <v>100</v>
      </c>
      <c r="Q14">
        <v>8</v>
      </c>
    </row>
    <row r="17" spans="2:39">
      <c r="O17" t="s">
        <v>178</v>
      </c>
      <c r="P17" s="28">
        <v>3</v>
      </c>
      <c r="Q17">
        <v>16</v>
      </c>
    </row>
    <row r="18" spans="2:39">
      <c r="P18">
        <v>40</v>
      </c>
      <c r="Q18">
        <v>3</v>
      </c>
    </row>
    <row r="26" spans="2:39">
      <c r="B26" t="s">
        <v>155</v>
      </c>
      <c r="AK26" t="s">
        <v>164</v>
      </c>
    </row>
    <row r="27" spans="2:39">
      <c r="B27">
        <v>40</v>
      </c>
      <c r="C27">
        <f>0.46+0.005*B27</f>
        <v>0.66</v>
      </c>
      <c r="AL27" t="s">
        <v>160</v>
      </c>
      <c r="AM27" t="s">
        <v>156</v>
      </c>
    </row>
    <row r="28" spans="2:39">
      <c r="B28">
        <v>80</v>
      </c>
      <c r="C28">
        <f>0.46+0.005*B28</f>
        <v>0.8600000000000001</v>
      </c>
      <c r="AK28" t="s">
        <v>161</v>
      </c>
      <c r="AL28">
        <v>26</v>
      </c>
      <c r="AM28">
        <v>16</v>
      </c>
    </row>
    <row r="29" spans="2:39">
      <c r="AL29">
        <v>46</v>
      </c>
      <c r="AM29">
        <v>16</v>
      </c>
    </row>
    <row r="30" spans="2:39">
      <c r="AL30">
        <v>46</v>
      </c>
      <c r="AM30">
        <v>5</v>
      </c>
    </row>
    <row r="31" spans="2:39">
      <c r="AL31">
        <v>26</v>
      </c>
      <c r="AM31">
        <v>5</v>
      </c>
    </row>
    <row r="32" spans="2:39">
      <c r="AL32">
        <v>26</v>
      </c>
      <c r="AM32">
        <v>16</v>
      </c>
    </row>
    <row r="33" spans="37:39">
      <c r="AK33" t="s">
        <v>162</v>
      </c>
      <c r="AL33">
        <v>18</v>
      </c>
      <c r="AM33">
        <v>5</v>
      </c>
    </row>
    <row r="34" spans="37:39">
      <c r="AL34">
        <v>18</v>
      </c>
      <c r="AM34">
        <v>1</v>
      </c>
    </row>
    <row r="35" spans="37:39">
      <c r="AL35">
        <v>46</v>
      </c>
      <c r="AM35">
        <v>1</v>
      </c>
    </row>
    <row r="36" spans="37:39">
      <c r="AL36">
        <v>46</v>
      </c>
      <c r="AM36">
        <v>5</v>
      </c>
    </row>
    <row r="37" spans="37:39">
      <c r="AL37">
        <v>18</v>
      </c>
      <c r="AM37">
        <v>5</v>
      </c>
    </row>
    <row r="38" spans="37:39">
      <c r="AK38" t="s">
        <v>163</v>
      </c>
      <c r="AL38">
        <v>0</v>
      </c>
      <c r="AM38">
        <v>0</v>
      </c>
    </row>
    <row r="39" spans="37:39">
      <c r="AL39">
        <v>18</v>
      </c>
      <c r="AM39">
        <v>0</v>
      </c>
    </row>
    <row r="40" spans="37:39">
      <c r="AL40">
        <v>18</v>
      </c>
      <c r="AM40">
        <v>5</v>
      </c>
    </row>
    <row r="41" spans="37:39">
      <c r="AL41">
        <v>0</v>
      </c>
      <c r="AM41">
        <v>5</v>
      </c>
    </row>
    <row r="42" spans="37:39">
      <c r="AL42">
        <v>0</v>
      </c>
      <c r="AM42">
        <v>0</v>
      </c>
    </row>
    <row r="49" spans="2:16">
      <c r="N49" t="s">
        <v>166</v>
      </c>
    </row>
    <row r="50" spans="2:16">
      <c r="B50" t="s">
        <v>159</v>
      </c>
    </row>
    <row r="51" spans="2:16">
      <c r="O51">
        <v>350</v>
      </c>
      <c r="P51">
        <v>0.5</v>
      </c>
    </row>
    <row r="52" spans="2:16">
      <c r="B52" t="s">
        <v>150</v>
      </c>
      <c r="C52" t="s">
        <v>149</v>
      </c>
      <c r="O52">
        <v>350</v>
      </c>
      <c r="P52">
        <v>0.85</v>
      </c>
    </row>
    <row r="53" spans="2:16">
      <c r="B53">
        <v>1</v>
      </c>
      <c r="C53">
        <v>1</v>
      </c>
      <c r="O53">
        <v>1</v>
      </c>
      <c r="P53">
        <v>0.85</v>
      </c>
    </row>
    <row r="54" spans="2:16">
      <c r="B54">
        <v>1</v>
      </c>
      <c r="C54">
        <v>2</v>
      </c>
    </row>
    <row r="56" spans="2:16">
      <c r="B56">
        <v>0</v>
      </c>
      <c r="C56">
        <v>1</v>
      </c>
    </row>
    <row r="57" spans="2:16">
      <c r="B57">
        <v>1</v>
      </c>
      <c r="C57">
        <v>1</v>
      </c>
    </row>
    <row r="59" spans="2:16">
      <c r="B59">
        <v>0</v>
      </c>
      <c r="C59">
        <v>0</v>
      </c>
    </row>
    <row r="60" spans="2:16">
      <c r="B60">
        <v>2</v>
      </c>
      <c r="C60">
        <v>2</v>
      </c>
    </row>
    <row r="62" spans="2:16">
      <c r="B62">
        <v>1.1000000000000001</v>
      </c>
      <c r="C62">
        <v>1.1000000000000001</v>
      </c>
    </row>
    <row r="63" spans="2:16">
      <c r="B63">
        <v>1.1000000000000001</v>
      </c>
      <c r="C63">
        <v>2</v>
      </c>
    </row>
    <row r="97" spans="7:11">
      <c r="G97" t="s">
        <v>177</v>
      </c>
    </row>
    <row r="98" spans="7:11">
      <c r="G98" t="s">
        <v>176</v>
      </c>
      <c r="H98" t="s">
        <v>99</v>
      </c>
      <c r="J98" t="s">
        <v>176</v>
      </c>
      <c r="K98" t="s">
        <v>99</v>
      </c>
    </row>
    <row r="99" spans="7:11">
      <c r="G99">
        <v>15</v>
      </c>
      <c r="H99">
        <v>3</v>
      </c>
      <c r="J99">
        <v>65</v>
      </c>
      <c r="K99">
        <v>10</v>
      </c>
    </row>
    <row r="100" spans="7:11">
      <c r="G100">
        <v>20</v>
      </c>
      <c r="H100">
        <v>4</v>
      </c>
      <c r="J100">
        <v>60</v>
      </c>
      <c r="K100">
        <v>7</v>
      </c>
    </row>
    <row r="101" spans="7:11">
      <c r="G101">
        <v>40</v>
      </c>
      <c r="H101">
        <v>12</v>
      </c>
      <c r="J101">
        <v>40</v>
      </c>
      <c r="K101">
        <v>4</v>
      </c>
    </row>
    <row r="102" spans="7:11">
      <c r="G102">
        <v>40</v>
      </c>
      <c r="H102">
        <v>15</v>
      </c>
      <c r="J102">
        <v>20</v>
      </c>
      <c r="K102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AB2"/>
  <sheetViews>
    <sheetView workbookViewId="0">
      <selection activeCell="G9" sqref="G9"/>
    </sheetView>
  </sheetViews>
  <sheetFormatPr baseColWidth="10" defaultColWidth="9.140625" defaultRowHeight="15"/>
  <sheetData>
    <row r="1" spans="5:28">
      <c r="E1" s="19" t="s">
        <v>17</v>
      </c>
      <c r="F1" s="19" t="s">
        <v>25</v>
      </c>
      <c r="G1" s="19" t="s">
        <v>18</v>
      </c>
      <c r="H1" s="19" t="s">
        <v>19</v>
      </c>
      <c r="I1" s="19" t="s">
        <v>20</v>
      </c>
      <c r="J1" s="19" t="s">
        <v>21</v>
      </c>
      <c r="K1" s="19" t="s">
        <v>22</v>
      </c>
      <c r="L1" s="19" t="s">
        <v>23</v>
      </c>
      <c r="M1" s="19" t="s">
        <v>24</v>
      </c>
      <c r="N1" s="19" t="s">
        <v>26</v>
      </c>
      <c r="O1" s="19" t="s">
        <v>130</v>
      </c>
      <c r="Q1" s="25" t="s">
        <v>6</v>
      </c>
      <c r="R1" s="25" t="s">
        <v>14</v>
      </c>
      <c r="S1" s="25" t="s">
        <v>7</v>
      </c>
      <c r="T1" s="25" t="s">
        <v>143</v>
      </c>
      <c r="U1" s="25" t="s">
        <v>144</v>
      </c>
      <c r="V1" s="25" t="s">
        <v>9</v>
      </c>
      <c r="W1" s="25" t="s">
        <v>10</v>
      </c>
      <c r="X1" s="25" t="s">
        <v>11</v>
      </c>
      <c r="Y1" s="25" t="s">
        <v>12</v>
      </c>
      <c r="Z1" s="25" t="s">
        <v>13</v>
      </c>
      <c r="AA1" s="25" t="s">
        <v>15</v>
      </c>
      <c r="AB1" s="24"/>
    </row>
    <row r="2" spans="5:28" s="22" customFormat="1">
      <c r="E2" s="22">
        <v>28.085999999999999</v>
      </c>
      <c r="F2" s="22">
        <v>47.866999999999997</v>
      </c>
      <c r="G2" s="22">
        <v>26.981999999999999</v>
      </c>
      <c r="H2" s="22">
        <v>55.844999999999999</v>
      </c>
      <c r="I2" s="22">
        <v>54.938000000000002</v>
      </c>
      <c r="J2" s="22">
        <v>24.305</v>
      </c>
      <c r="K2" s="22">
        <v>40.078000000000003</v>
      </c>
      <c r="L2" s="22">
        <v>22.99</v>
      </c>
      <c r="M2" s="22">
        <v>39.097999999999999</v>
      </c>
      <c r="N2" s="22">
        <v>30.974</v>
      </c>
      <c r="O2" s="22">
        <v>15.999000000000001</v>
      </c>
      <c r="Q2" s="23">
        <v>60.084000000000003</v>
      </c>
      <c r="R2" s="23">
        <v>79.864999999999995</v>
      </c>
      <c r="S2" s="23">
        <v>101.961</v>
      </c>
      <c r="T2" s="23">
        <v>159.68700000000001</v>
      </c>
      <c r="U2" s="23">
        <v>71.843999999999994</v>
      </c>
      <c r="V2" s="23">
        <v>70.936999999999998</v>
      </c>
      <c r="W2" s="23">
        <v>40.304000000000002</v>
      </c>
      <c r="X2" s="23">
        <v>56.077000000000005</v>
      </c>
      <c r="Y2" s="23">
        <v>61.978999999999999</v>
      </c>
      <c r="Z2" s="23">
        <v>94.194999999999993</v>
      </c>
      <c r="AA2" s="24">
        <v>141.94300000000001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Z6"/>
  <sheetViews>
    <sheetView workbookViewId="0">
      <selection activeCell="F20" sqref="F20"/>
    </sheetView>
  </sheetViews>
  <sheetFormatPr baseColWidth="10" defaultColWidth="9.140625" defaultRowHeight="15"/>
  <cols>
    <col min="3" max="3" width="28" customWidth="1"/>
  </cols>
  <sheetData>
    <row r="2" spans="3:52">
      <c r="C2" s="18" t="s">
        <v>72</v>
      </c>
      <c r="D2" s="19" t="s">
        <v>30</v>
      </c>
      <c r="E2" s="19" t="s">
        <v>31</v>
      </c>
      <c r="F2" s="19" t="s">
        <v>32</v>
      </c>
      <c r="G2" s="19" t="s">
        <v>33</v>
      </c>
      <c r="H2" s="19" t="s">
        <v>34</v>
      </c>
      <c r="I2" s="19" t="s">
        <v>35</v>
      </c>
      <c r="J2" s="19" t="s">
        <v>36</v>
      </c>
      <c r="K2" s="19" t="s">
        <v>37</v>
      </c>
      <c r="L2" s="19" t="s">
        <v>38</v>
      </c>
      <c r="M2" s="19" t="s">
        <v>39</v>
      </c>
      <c r="N2" s="19" t="s">
        <v>40</v>
      </c>
      <c r="O2" s="19" t="s">
        <v>41</v>
      </c>
      <c r="P2" s="19" t="s">
        <v>42</v>
      </c>
      <c r="Q2" s="19" t="s">
        <v>43</v>
      </c>
    </row>
    <row r="3" spans="3:52">
      <c r="C3" s="20" t="s">
        <v>128</v>
      </c>
      <c r="D3" s="20">
        <v>0.2414</v>
      </c>
      <c r="E3" s="20">
        <v>0.61939999999999995</v>
      </c>
      <c r="F3" s="20">
        <v>9.3899999999999997E-2</v>
      </c>
      <c r="G3" s="20">
        <v>0.47370000000000001</v>
      </c>
      <c r="H3" s="20">
        <v>0.15359999999999999</v>
      </c>
      <c r="I3" s="20">
        <v>5.883E-2</v>
      </c>
      <c r="J3" s="20">
        <v>0.2069</v>
      </c>
      <c r="K3" s="20">
        <v>3.7969999999999997E-2</v>
      </c>
      <c r="L3" s="20">
        <v>0.25580000000000003</v>
      </c>
      <c r="M3" s="20">
        <v>5.6439999999999997E-2</v>
      </c>
      <c r="N3" s="20">
        <v>0.16550000000000001</v>
      </c>
      <c r="O3" s="20">
        <v>2.6089999999999999E-2</v>
      </c>
      <c r="P3" s="20">
        <v>0.16869999999999999</v>
      </c>
      <c r="Q3" s="20">
        <v>2.503E-2</v>
      </c>
    </row>
    <row r="5" spans="3:52" s="21" customFormat="1">
      <c r="C5" s="19" t="s">
        <v>72</v>
      </c>
      <c r="D5" s="21" t="s">
        <v>79</v>
      </c>
      <c r="E5" s="21" t="s">
        <v>97</v>
      </c>
      <c r="F5" s="21" t="s">
        <v>111</v>
      </c>
      <c r="G5" s="21" t="s">
        <v>125</v>
      </c>
      <c r="H5" s="21" t="s">
        <v>126</v>
      </c>
      <c r="I5" s="21" t="s">
        <v>100</v>
      </c>
      <c r="J5" s="21" t="s">
        <v>113</v>
      </c>
      <c r="K5" s="21" t="s">
        <v>101</v>
      </c>
      <c r="L5" s="21" t="s">
        <v>114</v>
      </c>
      <c r="M5" s="21" t="s">
        <v>98</v>
      </c>
      <c r="N5" s="21" t="s">
        <v>112</v>
      </c>
      <c r="O5" s="21" t="s">
        <v>87</v>
      </c>
      <c r="P5" s="21" t="s">
        <v>88</v>
      </c>
      <c r="Q5" s="21" t="s">
        <v>89</v>
      </c>
      <c r="R5" s="21" t="s">
        <v>90</v>
      </c>
      <c r="S5" s="21" t="s">
        <v>92</v>
      </c>
      <c r="T5" s="21" t="s">
        <v>123</v>
      </c>
      <c r="U5" s="21" t="s">
        <v>99</v>
      </c>
      <c r="V5" s="21" t="s">
        <v>30</v>
      </c>
      <c r="W5" s="21" t="s">
        <v>31</v>
      </c>
      <c r="X5" s="21" t="s">
        <v>32</v>
      </c>
      <c r="Y5" s="21" t="s">
        <v>33</v>
      </c>
      <c r="Z5" s="21" t="s">
        <v>34</v>
      </c>
      <c r="AA5" s="21" t="s">
        <v>35</v>
      </c>
      <c r="AB5" s="21" t="s">
        <v>36</v>
      </c>
      <c r="AC5" s="21" t="s">
        <v>37</v>
      </c>
      <c r="AD5" s="21" t="s">
        <v>38</v>
      </c>
      <c r="AE5" s="21" t="s">
        <v>39</v>
      </c>
      <c r="AF5" s="21" t="s">
        <v>40</v>
      </c>
      <c r="AG5" s="21" t="s">
        <v>41</v>
      </c>
      <c r="AH5" s="21" t="s">
        <v>42</v>
      </c>
      <c r="AI5" s="21" t="s">
        <v>43</v>
      </c>
      <c r="AJ5" s="21" t="s">
        <v>80</v>
      </c>
      <c r="AK5" s="21" t="s">
        <v>102</v>
      </c>
      <c r="AL5" s="21" t="s">
        <v>115</v>
      </c>
      <c r="AM5" s="21" t="s">
        <v>85</v>
      </c>
      <c r="AN5" s="21" t="s">
        <v>124</v>
      </c>
      <c r="AO5" s="21" t="s">
        <v>108</v>
      </c>
      <c r="AP5" s="21" t="s">
        <v>91</v>
      </c>
      <c r="AQ5" s="21" t="s">
        <v>106</v>
      </c>
      <c r="AR5" s="21" t="s">
        <v>109</v>
      </c>
      <c r="AS5" s="21" t="s">
        <v>122</v>
      </c>
      <c r="AT5" s="21" t="s">
        <v>94</v>
      </c>
      <c r="AU5" s="21" t="s">
        <v>96</v>
      </c>
      <c r="AV5" s="21" t="s">
        <v>95</v>
      </c>
      <c r="AW5" s="21" t="s">
        <v>86</v>
      </c>
      <c r="AY5" s="21" t="s">
        <v>26</v>
      </c>
      <c r="AZ5" s="21" t="s">
        <v>25</v>
      </c>
    </row>
    <row r="6" spans="3:52">
      <c r="C6" t="s">
        <v>129</v>
      </c>
      <c r="D6">
        <v>1.6</v>
      </c>
      <c r="E6">
        <v>0.60499999999999998</v>
      </c>
      <c r="F6">
        <v>1.7999999999999999E-2</v>
      </c>
      <c r="G6">
        <v>8.4900000000000003E-2</v>
      </c>
      <c r="H6">
        <v>2.29E-2</v>
      </c>
      <c r="I6">
        <v>10.3</v>
      </c>
      <c r="J6">
        <v>0.3014</v>
      </c>
      <c r="K6">
        <v>0.59499999999999997</v>
      </c>
      <c r="L6">
        <v>4.2999999999999997E-2</v>
      </c>
      <c r="M6">
        <v>22</v>
      </c>
      <c r="N6">
        <v>6.85</v>
      </c>
      <c r="O6">
        <v>2520</v>
      </c>
      <c r="P6">
        <v>102</v>
      </c>
      <c r="Q6">
        <v>1860</v>
      </c>
      <c r="R6">
        <v>20</v>
      </c>
      <c r="S6">
        <v>4.4000000000000004</v>
      </c>
      <c r="T6">
        <v>0.185</v>
      </c>
      <c r="U6">
        <v>4.13</v>
      </c>
      <c r="V6">
        <v>0.68320000000000003</v>
      </c>
      <c r="W6">
        <v>1.7528999999999999</v>
      </c>
      <c r="X6">
        <v>0.26569999999999999</v>
      </c>
      <c r="Y6">
        <v>1.341</v>
      </c>
      <c r="Z6">
        <v>0.43469999999999998</v>
      </c>
      <c r="AA6">
        <v>0.16650000000000001</v>
      </c>
      <c r="AB6">
        <v>0.58550000000000002</v>
      </c>
      <c r="AC6">
        <v>0.1075</v>
      </c>
      <c r="AD6">
        <v>0.72389999999999999</v>
      </c>
      <c r="AE6">
        <v>0.15970000000000001</v>
      </c>
      <c r="AF6">
        <v>0.46839999999999998</v>
      </c>
      <c r="AG6">
        <v>7.3830000000000007E-2</v>
      </c>
      <c r="AH6">
        <v>0.47739999999999999</v>
      </c>
      <c r="AI6">
        <v>7.0830000000000004E-2</v>
      </c>
      <c r="AJ6">
        <v>6.2E-2</v>
      </c>
      <c r="AK6">
        <v>4.7E-2</v>
      </c>
      <c r="AL6">
        <v>1.2E-2</v>
      </c>
      <c r="AM6">
        <v>16.399999999999999</v>
      </c>
      <c r="AN6">
        <v>3.0000000000000001E-3</v>
      </c>
      <c r="AO6">
        <v>0.14000000000000001</v>
      </c>
      <c r="AP6">
        <v>53.5</v>
      </c>
      <c r="AQ6">
        <v>3.5000000000000003E-2</v>
      </c>
      <c r="AR6">
        <v>5.4000000000000003E-3</v>
      </c>
      <c r="AS6">
        <v>4.1000000000000003E-3</v>
      </c>
      <c r="AT6">
        <v>6.8000000000000005E-2</v>
      </c>
      <c r="AU6">
        <v>7.4999999999999997E-2</v>
      </c>
      <c r="AV6">
        <v>7.5999999999999998E-2</v>
      </c>
      <c r="AW6">
        <v>86</v>
      </c>
      <c r="AY6">
        <v>87</v>
      </c>
      <c r="AZ6">
        <v>1265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7"/>
  <sheetViews>
    <sheetView workbookViewId="0">
      <selection activeCell="K14" sqref="K14"/>
    </sheetView>
  </sheetViews>
  <sheetFormatPr baseColWidth="10" defaultColWidth="9.140625" defaultRowHeight="15"/>
  <cols>
    <col min="2" max="2" width="16" customWidth="1"/>
  </cols>
  <sheetData>
    <row r="2" spans="1:6">
      <c r="C2" t="s">
        <v>73</v>
      </c>
    </row>
    <row r="3" spans="1:6">
      <c r="C3" t="s">
        <v>74</v>
      </c>
      <c r="D3" t="s">
        <v>75</v>
      </c>
      <c r="E3" t="s">
        <v>76</v>
      </c>
      <c r="F3" t="s">
        <v>77</v>
      </c>
    </row>
    <row r="4" spans="1:6">
      <c r="A4" t="s">
        <v>127</v>
      </c>
      <c r="B4" t="s">
        <v>6</v>
      </c>
      <c r="C4">
        <v>66.599999999999994</v>
      </c>
      <c r="D4">
        <v>63.5</v>
      </c>
      <c r="E4">
        <v>53.4</v>
      </c>
      <c r="F4">
        <v>60.6</v>
      </c>
    </row>
    <row r="5" spans="1:6">
      <c r="B5" t="s">
        <v>14</v>
      </c>
      <c r="C5">
        <v>0.64</v>
      </c>
      <c r="D5">
        <v>0.69</v>
      </c>
      <c r="E5">
        <v>0.82</v>
      </c>
      <c r="F5">
        <v>0.72</v>
      </c>
    </row>
    <row r="6" spans="1:6">
      <c r="B6" t="s">
        <v>7</v>
      </c>
      <c r="C6">
        <v>15.4</v>
      </c>
      <c r="D6">
        <v>15</v>
      </c>
      <c r="E6">
        <v>16.899999999999999</v>
      </c>
      <c r="F6">
        <v>15.9</v>
      </c>
    </row>
    <row r="7" spans="1:6">
      <c r="B7" t="s">
        <v>78</v>
      </c>
      <c r="C7">
        <v>5.04</v>
      </c>
      <c r="D7">
        <v>6.02</v>
      </c>
      <c r="E7">
        <v>8.57</v>
      </c>
      <c r="F7">
        <v>6.71</v>
      </c>
    </row>
    <row r="8" spans="1:6">
      <c r="B8" t="s">
        <v>9</v>
      </c>
      <c r="C8">
        <v>0.1</v>
      </c>
      <c r="D8">
        <v>0.1</v>
      </c>
      <c r="E8">
        <v>0.1</v>
      </c>
      <c r="F8">
        <v>0.1</v>
      </c>
    </row>
    <row r="9" spans="1:6">
      <c r="B9" t="s">
        <v>10</v>
      </c>
      <c r="C9">
        <v>2.48</v>
      </c>
      <c r="D9">
        <v>3.59</v>
      </c>
      <c r="E9">
        <v>7.24</v>
      </c>
      <c r="F9">
        <v>4.66</v>
      </c>
    </row>
    <row r="10" spans="1:6">
      <c r="B10" t="s">
        <v>11</v>
      </c>
      <c r="C10">
        <v>3.59</v>
      </c>
      <c r="D10">
        <v>5.25</v>
      </c>
      <c r="E10">
        <v>9.59</v>
      </c>
      <c r="F10">
        <v>6.41</v>
      </c>
    </row>
    <row r="11" spans="1:6">
      <c r="B11" t="s">
        <v>12</v>
      </c>
      <c r="C11">
        <v>3.27</v>
      </c>
      <c r="D11">
        <v>3.39</v>
      </c>
      <c r="E11">
        <v>2.65</v>
      </c>
      <c r="F11">
        <v>3.07</v>
      </c>
    </row>
    <row r="12" spans="1:6">
      <c r="B12" t="s">
        <v>13</v>
      </c>
      <c r="C12">
        <v>2.8</v>
      </c>
      <c r="D12">
        <v>2.2999999999999998</v>
      </c>
      <c r="E12">
        <v>0.61</v>
      </c>
      <c r="F12">
        <v>1.81</v>
      </c>
    </row>
    <row r="13" spans="1:6">
      <c r="B13" t="s">
        <v>15</v>
      </c>
      <c r="C13">
        <v>0.15</v>
      </c>
      <c r="D13">
        <v>0.15</v>
      </c>
      <c r="E13">
        <v>0.1</v>
      </c>
      <c r="F13">
        <v>0.13</v>
      </c>
    </row>
    <row r="15" spans="1:6">
      <c r="A15" t="s">
        <v>72</v>
      </c>
      <c r="B15" t="s">
        <v>79</v>
      </c>
      <c r="C15">
        <v>24</v>
      </c>
      <c r="D15">
        <v>12</v>
      </c>
      <c r="E15">
        <v>13</v>
      </c>
      <c r="F15">
        <v>16</v>
      </c>
    </row>
    <row r="16" spans="1:6">
      <c r="B16" t="s">
        <v>80</v>
      </c>
      <c r="C16">
        <v>2.1</v>
      </c>
      <c r="D16">
        <v>2.2999999999999998</v>
      </c>
      <c r="E16">
        <v>1.4</v>
      </c>
      <c r="F16">
        <v>1.9</v>
      </c>
    </row>
    <row r="17" spans="2:6">
      <c r="B17" t="s">
        <v>28</v>
      </c>
      <c r="C17">
        <v>17</v>
      </c>
      <c r="D17">
        <v>17</v>
      </c>
      <c r="E17">
        <v>2</v>
      </c>
      <c r="F17">
        <v>11</v>
      </c>
    </row>
    <row r="18" spans="2:6">
      <c r="B18" t="s">
        <v>81</v>
      </c>
      <c r="C18">
        <v>83</v>
      </c>
      <c r="E18">
        <v>34</v>
      </c>
      <c r="F18">
        <v>56</v>
      </c>
    </row>
    <row r="19" spans="2:6">
      <c r="B19" t="s">
        <v>82</v>
      </c>
      <c r="C19">
        <v>557</v>
      </c>
      <c r="D19">
        <v>524</v>
      </c>
      <c r="E19">
        <v>570</v>
      </c>
      <c r="F19">
        <v>553</v>
      </c>
    </row>
    <row r="20" spans="2:6">
      <c r="B20" t="s">
        <v>83</v>
      </c>
      <c r="C20">
        <v>621</v>
      </c>
      <c r="D20">
        <v>249</v>
      </c>
      <c r="E20">
        <v>345</v>
      </c>
      <c r="F20">
        <v>404</v>
      </c>
    </row>
    <row r="21" spans="2:6">
      <c r="B21" t="s">
        <v>84</v>
      </c>
      <c r="C21">
        <v>294</v>
      </c>
      <c r="D21">
        <v>182</v>
      </c>
      <c r="E21">
        <v>250</v>
      </c>
      <c r="F21">
        <v>244</v>
      </c>
    </row>
    <row r="22" spans="2:6">
      <c r="B22" t="s">
        <v>85</v>
      </c>
      <c r="C22">
        <v>14</v>
      </c>
      <c r="D22">
        <v>19</v>
      </c>
      <c r="E22">
        <v>31</v>
      </c>
      <c r="F22">
        <v>21.9</v>
      </c>
    </row>
    <row r="23" spans="2:6">
      <c r="B23" t="s">
        <v>86</v>
      </c>
      <c r="C23">
        <v>97</v>
      </c>
      <c r="D23">
        <v>107</v>
      </c>
      <c r="E23">
        <v>196</v>
      </c>
      <c r="F23">
        <v>138</v>
      </c>
    </row>
    <row r="24" spans="2:6">
      <c r="B24" t="s">
        <v>87</v>
      </c>
      <c r="C24">
        <v>92</v>
      </c>
      <c r="D24">
        <v>76</v>
      </c>
      <c r="E24">
        <v>215</v>
      </c>
      <c r="F24">
        <v>135</v>
      </c>
    </row>
    <row r="25" spans="2:6">
      <c r="B25" t="s">
        <v>88</v>
      </c>
      <c r="C25">
        <v>17.3</v>
      </c>
      <c r="D25">
        <v>22</v>
      </c>
      <c r="E25">
        <v>38</v>
      </c>
      <c r="F25">
        <v>26.6</v>
      </c>
    </row>
    <row r="26" spans="2:6">
      <c r="B26" t="s">
        <v>89</v>
      </c>
      <c r="C26">
        <v>47</v>
      </c>
      <c r="D26">
        <v>33.5</v>
      </c>
      <c r="E26">
        <v>88</v>
      </c>
      <c r="F26">
        <v>59</v>
      </c>
    </row>
    <row r="27" spans="2:6">
      <c r="B27" t="s">
        <v>90</v>
      </c>
      <c r="C27">
        <v>28</v>
      </c>
      <c r="D27">
        <v>26</v>
      </c>
      <c r="E27">
        <v>26</v>
      </c>
      <c r="F27">
        <v>27</v>
      </c>
    </row>
    <row r="28" spans="2:6">
      <c r="B28" t="s">
        <v>91</v>
      </c>
      <c r="C28">
        <v>67</v>
      </c>
      <c r="D28">
        <v>69.5</v>
      </c>
      <c r="E28">
        <v>78</v>
      </c>
      <c r="F28">
        <v>72</v>
      </c>
    </row>
    <row r="29" spans="2:6">
      <c r="B29" t="s">
        <v>92</v>
      </c>
      <c r="C29">
        <v>17.5</v>
      </c>
      <c r="D29">
        <v>17.5</v>
      </c>
      <c r="E29">
        <v>13</v>
      </c>
      <c r="F29">
        <v>16</v>
      </c>
    </row>
    <row r="30" spans="2:6">
      <c r="B30" t="s">
        <v>93</v>
      </c>
      <c r="C30">
        <v>1.4</v>
      </c>
      <c r="D30">
        <v>1.1000000000000001</v>
      </c>
      <c r="E30">
        <v>1.3</v>
      </c>
      <c r="F30">
        <v>1.3</v>
      </c>
    </row>
    <row r="31" spans="2:6">
      <c r="B31" t="s">
        <v>94</v>
      </c>
      <c r="C31">
        <v>4.8</v>
      </c>
      <c r="D31">
        <v>3.1</v>
      </c>
      <c r="E31">
        <v>0.2</v>
      </c>
      <c r="F31">
        <v>2.5</v>
      </c>
    </row>
    <row r="32" spans="2:6">
      <c r="B32" t="s">
        <v>95</v>
      </c>
      <c r="C32">
        <v>0.09</v>
      </c>
      <c r="D32">
        <v>6.4000000000000001E-2</v>
      </c>
      <c r="E32">
        <v>0.2</v>
      </c>
      <c r="F32">
        <v>0.13</v>
      </c>
    </row>
    <row r="33" spans="2:6">
      <c r="B33" t="s">
        <v>96</v>
      </c>
      <c r="C33">
        <v>1.6</v>
      </c>
      <c r="E33">
        <v>0.3</v>
      </c>
      <c r="F33">
        <v>0.88</v>
      </c>
    </row>
    <row r="34" spans="2:6">
      <c r="B34" t="s">
        <v>97</v>
      </c>
      <c r="C34">
        <v>82</v>
      </c>
      <c r="D34">
        <v>65</v>
      </c>
      <c r="E34">
        <v>11</v>
      </c>
      <c r="F34">
        <v>49</v>
      </c>
    </row>
    <row r="35" spans="2:6">
      <c r="B35" t="s">
        <v>98</v>
      </c>
      <c r="C35">
        <v>320</v>
      </c>
      <c r="D35">
        <v>282</v>
      </c>
      <c r="E35">
        <v>348</v>
      </c>
      <c r="F35">
        <v>320</v>
      </c>
    </row>
    <row r="36" spans="2:6">
      <c r="B36" t="s">
        <v>99</v>
      </c>
      <c r="C36">
        <v>21</v>
      </c>
      <c r="D36">
        <v>20</v>
      </c>
      <c r="E36">
        <v>16</v>
      </c>
      <c r="F36">
        <v>19</v>
      </c>
    </row>
    <row r="37" spans="2:6">
      <c r="B37" t="s">
        <v>100</v>
      </c>
      <c r="C37">
        <v>193</v>
      </c>
      <c r="D37">
        <v>149</v>
      </c>
      <c r="E37">
        <v>68</v>
      </c>
      <c r="F37">
        <v>132</v>
      </c>
    </row>
    <row r="38" spans="2:6">
      <c r="B38" t="s">
        <v>101</v>
      </c>
      <c r="C38">
        <v>12</v>
      </c>
      <c r="D38">
        <v>10</v>
      </c>
      <c r="E38">
        <v>5</v>
      </c>
      <c r="F38">
        <v>8</v>
      </c>
    </row>
    <row r="39" spans="2:6">
      <c r="B39" t="s">
        <v>102</v>
      </c>
      <c r="C39">
        <v>1.1000000000000001</v>
      </c>
      <c r="D39">
        <v>0.6</v>
      </c>
      <c r="E39">
        <v>0.6</v>
      </c>
      <c r="F39">
        <v>0.8</v>
      </c>
    </row>
    <row r="40" spans="2:6">
      <c r="B40" t="s">
        <v>103</v>
      </c>
      <c r="C40">
        <v>0.34</v>
      </c>
      <c r="E40">
        <v>0.75</v>
      </c>
      <c r="F40">
        <v>0.56999999999999995</v>
      </c>
    </row>
    <row r="41" spans="2:6">
      <c r="B41" t="s">
        <v>104</v>
      </c>
      <c r="C41">
        <v>0.52</v>
      </c>
      <c r="D41">
        <v>0.76</v>
      </c>
      <c r="E41">
        <v>2.8</v>
      </c>
      <c r="F41">
        <v>1.5</v>
      </c>
    </row>
    <row r="42" spans="2:6">
      <c r="B42" t="s">
        <v>105</v>
      </c>
      <c r="C42">
        <v>53</v>
      </c>
      <c r="D42">
        <v>48</v>
      </c>
      <c r="E42">
        <v>65</v>
      </c>
      <c r="F42">
        <v>56</v>
      </c>
    </row>
    <row r="43" spans="2:6">
      <c r="B43" t="s">
        <v>106</v>
      </c>
      <c r="C43">
        <v>0.09</v>
      </c>
      <c r="D43">
        <v>6.0999999999999999E-2</v>
      </c>
      <c r="E43">
        <v>0.1</v>
      </c>
      <c r="F43">
        <v>0.08</v>
      </c>
    </row>
    <row r="44" spans="2:6">
      <c r="B44" t="s">
        <v>107</v>
      </c>
      <c r="C44">
        <v>5.6000000000000001E-2</v>
      </c>
      <c r="E44">
        <v>0.05</v>
      </c>
      <c r="F44">
        <v>5.1999999999999998E-2</v>
      </c>
    </row>
    <row r="45" spans="2:6">
      <c r="B45" t="s">
        <v>108</v>
      </c>
      <c r="C45">
        <v>2.1</v>
      </c>
      <c r="D45">
        <v>1.3</v>
      </c>
      <c r="E45">
        <v>1.7</v>
      </c>
      <c r="F45">
        <v>1.7</v>
      </c>
    </row>
    <row r="46" spans="2:6">
      <c r="B46" t="s">
        <v>109</v>
      </c>
      <c r="C46">
        <v>0.4</v>
      </c>
      <c r="D46">
        <v>0.28000000000000003</v>
      </c>
      <c r="E46">
        <v>0.1</v>
      </c>
      <c r="F46">
        <v>0.2</v>
      </c>
    </row>
    <row r="47" spans="2:6">
      <c r="B47" t="s">
        <v>110</v>
      </c>
      <c r="C47">
        <v>1.4</v>
      </c>
      <c r="E47">
        <v>0.14000000000000001</v>
      </c>
      <c r="F47">
        <v>0.71</v>
      </c>
    </row>
    <row r="48" spans="2:6">
      <c r="B48" t="s">
        <v>111</v>
      </c>
      <c r="C48">
        <v>4.9000000000000004</v>
      </c>
      <c r="D48">
        <v>2.2000000000000002</v>
      </c>
      <c r="E48">
        <v>0.3</v>
      </c>
      <c r="F48">
        <v>2</v>
      </c>
    </row>
    <row r="49" spans="2:6">
      <c r="B49" t="s">
        <v>112</v>
      </c>
      <c r="C49">
        <v>628</v>
      </c>
      <c r="D49">
        <v>532</v>
      </c>
      <c r="E49">
        <v>259</v>
      </c>
      <c r="F49">
        <v>456</v>
      </c>
    </row>
    <row r="50" spans="2:6">
      <c r="B50" t="s">
        <v>30</v>
      </c>
      <c r="C50">
        <v>31</v>
      </c>
      <c r="D50">
        <v>24</v>
      </c>
      <c r="E50">
        <v>8</v>
      </c>
      <c r="F50">
        <v>20</v>
      </c>
    </row>
    <row r="51" spans="2:6">
      <c r="B51" t="s">
        <v>31</v>
      </c>
      <c r="C51">
        <v>63</v>
      </c>
      <c r="D51">
        <v>53</v>
      </c>
      <c r="E51">
        <v>20</v>
      </c>
      <c r="F51">
        <v>43</v>
      </c>
    </row>
    <row r="52" spans="2:6">
      <c r="B52" t="s">
        <v>32</v>
      </c>
      <c r="C52">
        <v>7.1</v>
      </c>
      <c r="D52">
        <v>5.8</v>
      </c>
      <c r="E52">
        <v>2.4</v>
      </c>
      <c r="F52">
        <v>4.9000000000000004</v>
      </c>
    </row>
    <row r="53" spans="2:6">
      <c r="B53" t="s">
        <v>33</v>
      </c>
      <c r="C53">
        <v>27</v>
      </c>
      <c r="D53">
        <v>25</v>
      </c>
      <c r="E53">
        <v>11</v>
      </c>
      <c r="F53">
        <v>20</v>
      </c>
    </row>
    <row r="54" spans="2:6">
      <c r="B54" t="s">
        <v>34</v>
      </c>
      <c r="C54">
        <v>4.7</v>
      </c>
      <c r="D54">
        <v>4.5999999999999996</v>
      </c>
      <c r="E54">
        <v>2.8</v>
      </c>
      <c r="F54">
        <v>3.9</v>
      </c>
    </row>
    <row r="55" spans="2:6">
      <c r="B55" t="s">
        <v>35</v>
      </c>
      <c r="C55">
        <v>1</v>
      </c>
      <c r="D55">
        <v>1.4</v>
      </c>
      <c r="E55">
        <v>1.1000000000000001</v>
      </c>
      <c r="F55">
        <v>1.1000000000000001</v>
      </c>
    </row>
    <row r="56" spans="2:6">
      <c r="B56" t="s">
        <v>36</v>
      </c>
      <c r="C56">
        <v>4</v>
      </c>
      <c r="D56">
        <v>4</v>
      </c>
      <c r="E56">
        <v>3.1</v>
      </c>
      <c r="F56">
        <v>3.7</v>
      </c>
    </row>
    <row r="57" spans="2:6">
      <c r="B57" t="s">
        <v>37</v>
      </c>
      <c r="C57">
        <v>0.7</v>
      </c>
      <c r="D57">
        <v>0.7</v>
      </c>
      <c r="E57">
        <v>0.48</v>
      </c>
      <c r="F57">
        <v>0.6</v>
      </c>
    </row>
    <row r="58" spans="2:6">
      <c r="B58" t="s">
        <v>38</v>
      </c>
      <c r="C58">
        <v>3.9</v>
      </c>
      <c r="D58">
        <v>3.8</v>
      </c>
      <c r="E58">
        <v>3.1</v>
      </c>
      <c r="F58">
        <v>3.6</v>
      </c>
    </row>
    <row r="59" spans="2:6">
      <c r="B59" t="s">
        <v>39</v>
      </c>
      <c r="C59">
        <v>0.83</v>
      </c>
      <c r="D59">
        <v>0.82</v>
      </c>
      <c r="E59">
        <v>0.68</v>
      </c>
      <c r="F59">
        <v>0.77</v>
      </c>
    </row>
    <row r="60" spans="2:6">
      <c r="B60" t="s">
        <v>40</v>
      </c>
      <c r="C60">
        <v>2.2999999999999998</v>
      </c>
      <c r="D60">
        <v>2.2999999999999998</v>
      </c>
      <c r="E60">
        <v>1.9</v>
      </c>
      <c r="F60">
        <v>2.1</v>
      </c>
    </row>
    <row r="61" spans="2:6">
      <c r="B61" t="s">
        <v>41</v>
      </c>
      <c r="C61">
        <v>0.3</v>
      </c>
      <c r="D61">
        <v>0.32</v>
      </c>
      <c r="E61">
        <v>0.24</v>
      </c>
      <c r="F61">
        <v>0.28000000000000003</v>
      </c>
    </row>
    <row r="62" spans="2:6">
      <c r="B62" t="s">
        <v>42</v>
      </c>
      <c r="C62">
        <v>2</v>
      </c>
      <c r="D62">
        <v>2.2000000000000002</v>
      </c>
      <c r="E62">
        <v>1.5</v>
      </c>
      <c r="F62">
        <v>1.9</v>
      </c>
    </row>
    <row r="63" spans="2:6">
      <c r="B63" t="s">
        <v>43</v>
      </c>
      <c r="C63">
        <v>0.31</v>
      </c>
      <c r="D63">
        <v>0.4</v>
      </c>
      <c r="E63">
        <v>0.25</v>
      </c>
      <c r="F63">
        <v>0.3</v>
      </c>
    </row>
    <row r="64" spans="2:6">
      <c r="B64" t="s">
        <v>113</v>
      </c>
      <c r="C64">
        <v>5.3</v>
      </c>
      <c r="D64">
        <v>4.4000000000000004</v>
      </c>
      <c r="E64">
        <v>1.9</v>
      </c>
      <c r="F64">
        <v>3.7</v>
      </c>
    </row>
    <row r="65" spans="2:6">
      <c r="B65" t="s">
        <v>114</v>
      </c>
      <c r="C65">
        <v>0.9</v>
      </c>
      <c r="D65">
        <v>0.6</v>
      </c>
      <c r="E65">
        <v>0.6</v>
      </c>
      <c r="F65">
        <v>0.7</v>
      </c>
    </row>
    <row r="66" spans="2:6">
      <c r="B66" t="s">
        <v>115</v>
      </c>
      <c r="C66">
        <v>1.9</v>
      </c>
      <c r="D66">
        <v>0.6</v>
      </c>
      <c r="E66">
        <v>0.6</v>
      </c>
      <c r="F66">
        <v>1</v>
      </c>
    </row>
    <row r="67" spans="2:6">
      <c r="B67" t="s">
        <v>116</v>
      </c>
      <c r="C67">
        <v>0.19800000000000001</v>
      </c>
      <c r="E67">
        <v>0.18</v>
      </c>
      <c r="F67">
        <v>0.188</v>
      </c>
    </row>
    <row r="68" spans="2:6">
      <c r="B68" t="s">
        <v>117</v>
      </c>
      <c r="C68">
        <v>3.1E-2</v>
      </c>
      <c r="E68">
        <v>0.05</v>
      </c>
      <c r="F68">
        <v>4.1000000000000002E-2</v>
      </c>
    </row>
    <row r="69" spans="2:6">
      <c r="B69" t="s">
        <v>118</v>
      </c>
      <c r="C69">
        <v>2.1999999999999999E-2</v>
      </c>
      <c r="E69">
        <v>0.05</v>
      </c>
      <c r="F69">
        <v>3.6999999999999998E-2</v>
      </c>
    </row>
    <row r="70" spans="2:6">
      <c r="B70" t="s">
        <v>119</v>
      </c>
      <c r="C70">
        <v>0.5</v>
      </c>
      <c r="D70">
        <v>0.85</v>
      </c>
      <c r="E70">
        <v>2.7</v>
      </c>
      <c r="F70">
        <v>1.5</v>
      </c>
    </row>
    <row r="71" spans="2:6">
      <c r="B71" t="s">
        <v>120</v>
      </c>
      <c r="C71">
        <v>1.5</v>
      </c>
      <c r="D71">
        <v>0.66</v>
      </c>
      <c r="E71">
        <v>1.6</v>
      </c>
      <c r="F71">
        <v>1.3</v>
      </c>
    </row>
    <row r="72" spans="2:6">
      <c r="B72" t="s">
        <v>121</v>
      </c>
      <c r="C72">
        <v>0.05</v>
      </c>
      <c r="D72">
        <v>7.9000000000000008E-3</v>
      </c>
      <c r="E72">
        <v>6</v>
      </c>
      <c r="F72">
        <v>0.03</v>
      </c>
    </row>
    <row r="73" spans="2:6">
      <c r="B73" t="s">
        <v>122</v>
      </c>
      <c r="C73">
        <v>0.9</v>
      </c>
      <c r="D73">
        <v>0.27</v>
      </c>
      <c r="E73">
        <v>0.32</v>
      </c>
      <c r="F73">
        <v>0.5</v>
      </c>
    </row>
    <row r="74" spans="2:6">
      <c r="B74" t="s">
        <v>123</v>
      </c>
      <c r="C74">
        <v>17</v>
      </c>
      <c r="D74">
        <v>15.2</v>
      </c>
      <c r="E74">
        <v>4</v>
      </c>
      <c r="F74">
        <v>11</v>
      </c>
    </row>
    <row r="75" spans="2:6">
      <c r="B75" t="s">
        <v>124</v>
      </c>
      <c r="C75">
        <v>0.16</v>
      </c>
      <c r="D75">
        <v>0.17</v>
      </c>
      <c r="E75">
        <v>0.2</v>
      </c>
      <c r="F75">
        <v>0.18</v>
      </c>
    </row>
    <row r="76" spans="2:6">
      <c r="B76" t="s">
        <v>125</v>
      </c>
      <c r="C76">
        <v>10.5</v>
      </c>
      <c r="D76">
        <v>6.5</v>
      </c>
      <c r="E76">
        <v>1.2</v>
      </c>
      <c r="F76">
        <v>5.6</v>
      </c>
    </row>
    <row r="77" spans="2:6">
      <c r="B77" t="s">
        <v>126</v>
      </c>
      <c r="C77">
        <v>2.7</v>
      </c>
      <c r="D77">
        <v>1.3</v>
      </c>
      <c r="E77">
        <v>0.2</v>
      </c>
      <c r="F77">
        <v>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Help</vt:lpstr>
      <vt:lpstr>Graphs divers</vt:lpstr>
      <vt:lpstr>Masses molaires</vt:lpstr>
      <vt:lpstr>Palme and Oneil2014</vt:lpstr>
      <vt:lpstr>Continental Crust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Ballouard</dc:creator>
  <cp:lastModifiedBy>Christophe Ballouard</cp:lastModifiedBy>
  <dcterms:created xsi:type="dcterms:W3CDTF">2015-06-05T18:17:20Z</dcterms:created>
  <dcterms:modified xsi:type="dcterms:W3CDTF">2024-04-24T15:32:48Z</dcterms:modified>
</cp:coreProperties>
</file>